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5330" windowHeight="4020" activeTab="0"/>
  </bookViews>
  <sheets>
    <sheet name="入力例" sheetId="1" r:id="rId1"/>
    <sheet name="石川教諭" sheetId="2" r:id="rId2"/>
  </sheets>
  <definedNames>
    <definedName name="_xlnm.Print_Area" localSheetId="1">'石川教諭'!$B$4:$V$55</definedName>
    <definedName name="_xlnm.Print_Area" localSheetId="0">'入力例'!$B$4:$V$55</definedName>
    <definedName name="_xlnm.Print_Titles" localSheetId="1">'石川教諭'!$5:$9</definedName>
    <definedName name="_xlnm.Print_Titles" localSheetId="0">'入力例'!$5:$9</definedName>
  </definedNames>
  <calcPr fullCalcOnLoad="1"/>
</workbook>
</file>

<file path=xl/sharedStrings.xml><?xml version="1.0" encoding="utf-8"?>
<sst xmlns="http://schemas.openxmlformats.org/spreadsheetml/2006/main" count="810" uniqueCount="76">
  <si>
    <t>請求
月日</t>
  </si>
  <si>
    <t>氏名</t>
  </si>
  <si>
    <t>月</t>
  </si>
  <si>
    <t>日</t>
  </si>
  <si>
    <t>時</t>
  </si>
  <si>
    <t>分から</t>
  </si>
  <si>
    <t>分まで</t>
  </si>
  <si>
    <t>請　求　日　時</t>
  </si>
  <si>
    <t>日数</t>
  </si>
  <si>
    <t>累計</t>
  </si>
  <si>
    <t>残存</t>
  </si>
  <si>
    <t>年</t>
  </si>
  <si>
    <t>次</t>
  </si>
  <si>
    <t>有</t>
  </si>
  <si>
    <t>休</t>
  </si>
  <si>
    <t>給</t>
  </si>
  <si>
    <t>暇</t>
  </si>
  <si>
    <t>平成</t>
  </si>
  <si>
    <t>職　名</t>
  </si>
  <si>
    <t>事務
担当
者印</t>
  </si>
  <si>
    <t>Copyright ﾌﾟﾚﾔﾃﾞｽ</t>
  </si>
  <si>
    <t>本年</t>
  </si>
  <si>
    <t>繰越</t>
  </si>
  <si>
    <t>時間</t>
  </si>
  <si>
    <t>日</t>
  </si>
  <si>
    <t>時間</t>
  </si>
  <si>
    <t>・</t>
  </si>
  <si>
    <t>に必要事項や日時を入力してください。</t>
  </si>
  <si>
    <t>４月</t>
  </si>
  <si>
    <t>６月</t>
  </si>
  <si>
    <t>７月</t>
  </si>
  <si>
    <t>８月</t>
  </si>
  <si>
    <t>９月</t>
  </si>
  <si>
    <t>１０月</t>
  </si>
  <si>
    <t>１１月</t>
  </si>
  <si>
    <t>５月</t>
  </si>
  <si>
    <t>１２月</t>
  </si>
  <si>
    <t>計</t>
  </si>
  <si>
    <t>4～7月</t>
  </si>
  <si>
    <t>8～12月</t>
  </si>
  <si>
    <t>繰越</t>
  </si>
  <si>
    <t>累計</t>
  </si>
  <si>
    <t>取得総時間</t>
  </si>
  <si>
    <t>分</t>
  </si>
  <si>
    <t>残存</t>
  </si>
  <si>
    <t>総取得
累計</t>
  </si>
  <si>
    <t>日/時</t>
  </si>
  <si>
    <t>時間</t>
  </si>
  <si>
    <t>月別年休小計</t>
  </si>
  <si>
    <t>１月</t>
  </si>
  <si>
    <t>２月</t>
  </si>
  <si>
    <t>３月</t>
  </si>
  <si>
    <t>1～3月</t>
  </si>
  <si>
    <t>に取得日数、</t>
  </si>
  <si>
    <t>に時数を入力してください。</t>
  </si>
  <si>
    <t>石川　遼</t>
  </si>
  <si>
    <t>来年に繰り越
される年休</t>
  </si>
  <si>
    <t>日時数</t>
  </si>
  <si>
    <t>全取得時間</t>
  </si>
  <si>
    <t>取得日時数</t>
  </si>
  <si>
    <t>時数</t>
  </si>
  <si>
    <t>年　年次有給休暇等請求簿</t>
  </si>
  <si>
    <t>&gt;0</t>
  </si>
  <si>
    <t>取得分</t>
  </si>
  <si>
    <t>取得計</t>
  </si>
  <si>
    <t>本年</t>
  </si>
  <si>
    <t>繰越-
取得</t>
  </si>
  <si>
    <t>教諭</t>
  </si>
  <si>
    <t>繰越取得計</t>
  </si>
  <si>
    <t>繰越残</t>
  </si>
  <si>
    <t>本年取得計</t>
  </si>
  <si>
    <t>本年残</t>
  </si>
  <si>
    <t>休暇種別</t>
  </si>
  <si>
    <t>45</t>
  </si>
  <si>
    <t>2010Nenkyu-B</t>
  </si>
  <si>
    <t>Nenkyu-A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</si>
</sst>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&quot;時間&quot;"/>
    <numFmt numFmtId="177" formatCode="m&quot;月&quot;d&quot;日&quot;;@"/>
    <numFmt numFmtId="178" formatCode="0.0&quot;日&quot;"/>
  </numFmts>
  <fonts count="57">
    <font>
      <sz val="11"/>
      <color theme="1"/>
      <name val="Calibri"/>
      <family val="3"/>
    </font>
    <font>
      <sz val="11"/>
      <color indexed="8"/>
      <name val="AR P丸ゴシック体E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45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9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AR P丸ゴシック体E"/>
      <family val="3"/>
    </font>
    <font>
      <b/>
      <sz val="13"/>
      <color indexed="56"/>
      <name val="AR P丸ゴシック体E"/>
      <family val="3"/>
    </font>
    <font>
      <b/>
      <sz val="11"/>
      <color indexed="56"/>
      <name val="AR P丸ゴシック体E"/>
      <family val="3"/>
    </font>
    <font>
      <sz val="11"/>
      <color indexed="17"/>
      <name val="AR P丸ゴシック体E"/>
      <family val="3"/>
    </font>
    <font>
      <sz val="11"/>
      <color indexed="20"/>
      <name val="AR P丸ゴシック体E"/>
      <family val="3"/>
    </font>
    <font>
      <sz val="11"/>
      <color indexed="60"/>
      <name val="AR P丸ゴシック体E"/>
      <family val="3"/>
    </font>
    <font>
      <sz val="11"/>
      <color indexed="62"/>
      <name val="AR P丸ゴシック体E"/>
      <family val="3"/>
    </font>
    <font>
      <b/>
      <sz val="11"/>
      <color indexed="63"/>
      <name val="AR P丸ゴシック体E"/>
      <family val="3"/>
    </font>
    <font>
      <b/>
      <sz val="11"/>
      <color indexed="52"/>
      <name val="AR P丸ゴシック体E"/>
      <family val="3"/>
    </font>
    <font>
      <sz val="11"/>
      <color indexed="52"/>
      <name val="AR P丸ゴシック体E"/>
      <family val="3"/>
    </font>
    <font>
      <b/>
      <sz val="11"/>
      <color indexed="9"/>
      <name val="AR P丸ゴシック体E"/>
      <family val="3"/>
    </font>
    <font>
      <sz val="11"/>
      <color indexed="10"/>
      <name val="AR P丸ゴシック体E"/>
      <family val="3"/>
    </font>
    <font>
      <i/>
      <sz val="11"/>
      <color indexed="23"/>
      <name val="AR P丸ゴシック体E"/>
      <family val="3"/>
    </font>
    <font>
      <b/>
      <sz val="11"/>
      <color indexed="8"/>
      <name val="AR P丸ゴシック体E"/>
      <family val="3"/>
    </font>
    <font>
      <sz val="11"/>
      <color indexed="9"/>
      <name val="AR P丸ゴシック体E"/>
      <family val="3"/>
    </font>
    <font>
      <sz val="11"/>
      <color theme="1"/>
      <name val="AR P丸ゴシック体E"/>
      <family val="3"/>
    </font>
    <font>
      <sz val="11"/>
      <color theme="0"/>
      <name val="AR P丸ゴシック体E"/>
      <family val="3"/>
    </font>
    <font>
      <sz val="18"/>
      <color theme="3"/>
      <name val="Cambria"/>
      <family val="3"/>
    </font>
    <font>
      <b/>
      <sz val="11"/>
      <color theme="0"/>
      <name val="AR P丸ゴシック体E"/>
      <family val="3"/>
    </font>
    <font>
      <sz val="11"/>
      <color rgb="FF9C5700"/>
      <name val="AR P丸ゴシック体E"/>
      <family val="3"/>
    </font>
    <font>
      <sz val="11"/>
      <color rgb="FFFA7D00"/>
      <name val="AR P丸ゴシック体E"/>
      <family val="3"/>
    </font>
    <font>
      <sz val="11"/>
      <color rgb="FF9C0006"/>
      <name val="AR P丸ゴシック体E"/>
      <family val="3"/>
    </font>
    <font>
      <b/>
      <sz val="11"/>
      <color rgb="FFFA7D00"/>
      <name val="AR P丸ゴシック体E"/>
      <family val="3"/>
    </font>
    <font>
      <sz val="11"/>
      <color rgb="FFFF0000"/>
      <name val="AR P丸ゴシック体E"/>
      <family val="3"/>
    </font>
    <font>
      <b/>
      <sz val="15"/>
      <color theme="3"/>
      <name val="AR P丸ゴシック体E"/>
      <family val="3"/>
    </font>
    <font>
      <b/>
      <sz val="13"/>
      <color theme="3"/>
      <name val="AR P丸ゴシック体E"/>
      <family val="3"/>
    </font>
    <font>
      <b/>
      <sz val="11"/>
      <color theme="3"/>
      <name val="AR P丸ゴシック体E"/>
      <family val="3"/>
    </font>
    <font>
      <b/>
      <sz val="11"/>
      <color theme="1"/>
      <name val="AR P丸ゴシック体E"/>
      <family val="3"/>
    </font>
    <font>
      <b/>
      <sz val="11"/>
      <color rgb="FF3F3F3F"/>
      <name val="AR P丸ゴシック体E"/>
      <family val="3"/>
    </font>
    <font>
      <i/>
      <sz val="11"/>
      <color rgb="FF7F7F7F"/>
      <name val="AR P丸ゴシック体E"/>
      <family val="3"/>
    </font>
    <font>
      <sz val="11"/>
      <color rgb="FF3F3F76"/>
      <name val="AR P丸ゴシック体E"/>
      <family val="3"/>
    </font>
    <font>
      <sz val="11"/>
      <color rgb="FF006100"/>
      <name val="AR P丸ゴシック体E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Calibri"/>
      <family val="3"/>
    </font>
    <font>
      <sz val="10"/>
      <name val="Calibri"/>
      <family val="3"/>
    </font>
    <font>
      <sz val="9"/>
      <color theme="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thin"/>
      <bottom style="hair"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medium"/>
      <right/>
      <top style="hair"/>
      <bottom/>
    </border>
    <border>
      <left style="medium"/>
      <right/>
      <top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hair"/>
      <right style="medium"/>
      <top style="medium"/>
      <bottom style="hair"/>
    </border>
    <border>
      <left style="thin"/>
      <right style="thin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medium"/>
      <top style="hair"/>
      <bottom style="thin"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 style="hair"/>
      <right style="medium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medium"/>
    </border>
    <border>
      <left/>
      <right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 style="dashed"/>
      <bottom style="thin"/>
    </border>
    <border>
      <left style="medium"/>
      <right style="medium"/>
      <top/>
      <bottom style="dashed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0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9" fillId="0" borderId="10" xfId="0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 wrapText="1"/>
    </xf>
    <xf numFmtId="0" fontId="50" fillId="0" borderId="0" xfId="0" applyNumberFormat="1" applyFont="1" applyAlignment="1">
      <alignment horizontal="center" vertical="center"/>
    </xf>
    <xf numFmtId="0" fontId="0" fillId="34" borderId="0" xfId="0" applyFont="1" applyFill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8" borderId="0" xfId="0" applyFont="1" applyFill="1" applyBorder="1" applyAlignment="1">
      <alignment vertical="center" wrapText="1"/>
    </xf>
    <xf numFmtId="0" fontId="4" fillId="36" borderId="12" xfId="0" applyNumberFormat="1" applyFont="1" applyFill="1" applyBorder="1" applyAlignment="1" applyProtection="1">
      <alignment vertical="center"/>
      <protection locked="0"/>
    </xf>
    <xf numFmtId="0" fontId="4" fillId="36" borderId="13" xfId="0" applyFont="1" applyFill="1" applyBorder="1" applyAlignment="1" applyProtection="1">
      <alignment vertical="center"/>
      <protection locked="0"/>
    </xf>
    <xf numFmtId="0" fontId="4" fillId="36" borderId="0" xfId="0" applyFont="1" applyFill="1" applyBorder="1" applyAlignment="1" applyProtection="1">
      <alignment vertical="center"/>
      <protection locked="0"/>
    </xf>
    <xf numFmtId="0" fontId="4" fillId="36" borderId="10" xfId="0" applyFont="1" applyFill="1" applyBorder="1" applyAlignment="1" applyProtection="1">
      <alignment vertical="center"/>
      <protection locked="0"/>
    </xf>
    <xf numFmtId="0" fontId="4" fillId="36" borderId="11" xfId="0" applyFont="1" applyFill="1" applyBorder="1" applyAlignment="1" applyProtection="1">
      <alignment vertical="center"/>
      <protection locked="0"/>
    </xf>
    <xf numFmtId="0" fontId="4" fillId="36" borderId="14" xfId="0" applyFont="1" applyFill="1" applyBorder="1" applyAlignment="1" applyProtection="1">
      <alignment vertical="center"/>
      <protection locked="0"/>
    </xf>
    <xf numFmtId="0" fontId="4" fillId="36" borderId="15" xfId="0" applyFont="1" applyFill="1" applyBorder="1" applyAlignment="1" applyProtection="1">
      <alignment vertical="center"/>
      <protection locked="0"/>
    </xf>
    <xf numFmtId="49" fontId="4" fillId="36" borderId="10" xfId="0" applyNumberFormat="1" applyFont="1" applyFill="1" applyBorder="1" applyAlignment="1" applyProtection="1">
      <alignment horizontal="center" vertical="center"/>
      <protection locked="0"/>
    </xf>
    <xf numFmtId="49" fontId="4" fillId="36" borderId="0" xfId="0" applyNumberFormat="1" applyFont="1" applyFill="1" applyBorder="1" applyAlignment="1" applyProtection="1">
      <alignment horizontal="center" vertical="center"/>
      <protection locked="0"/>
    </xf>
    <xf numFmtId="49" fontId="4" fillId="36" borderId="11" xfId="0" applyNumberFormat="1" applyFont="1" applyFill="1" applyBorder="1" applyAlignment="1" applyProtection="1">
      <alignment horizontal="center" vertical="center"/>
      <protection locked="0"/>
    </xf>
    <xf numFmtId="49" fontId="4" fillId="36" borderId="0" xfId="0" applyNumberFormat="1" applyFont="1" applyFill="1" applyBorder="1" applyAlignment="1" applyProtection="1">
      <alignment horizontal="center" vertical="center"/>
      <protection locked="0"/>
    </xf>
    <xf numFmtId="49" fontId="4" fillId="36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16" xfId="0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0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50" fillId="0" borderId="26" xfId="0" applyFont="1" applyFill="1" applyBorder="1" applyAlignment="1">
      <alignment vertical="center"/>
    </xf>
    <xf numFmtId="0" fontId="50" fillId="0" borderId="27" xfId="0" applyFont="1" applyFill="1" applyBorder="1" applyAlignment="1">
      <alignment vertical="center"/>
    </xf>
    <xf numFmtId="0" fontId="50" fillId="0" borderId="28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50" fillId="0" borderId="2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50" fillId="37" borderId="32" xfId="0" applyFont="1" applyFill="1" applyBorder="1" applyAlignment="1">
      <alignment horizontal="center" vertical="center"/>
    </xf>
    <xf numFmtId="0" fontId="50" fillId="37" borderId="33" xfId="0" applyFont="1" applyFill="1" applyBorder="1" applyAlignment="1">
      <alignment horizontal="center" vertical="center"/>
    </xf>
    <xf numFmtId="0" fontId="50" fillId="37" borderId="34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/>
    </xf>
    <xf numFmtId="0" fontId="4" fillId="37" borderId="35" xfId="0" applyFont="1" applyFill="1" applyBorder="1" applyAlignment="1">
      <alignment horizontal="center" vertical="center"/>
    </xf>
    <xf numFmtId="0" fontId="50" fillId="37" borderId="36" xfId="0" applyFont="1" applyFill="1" applyBorder="1" applyAlignment="1">
      <alignment horizontal="center" vertical="center"/>
    </xf>
    <xf numFmtId="0" fontId="50" fillId="37" borderId="35" xfId="0" applyFont="1" applyFill="1" applyBorder="1" applyAlignment="1">
      <alignment horizontal="center" vertical="center"/>
    </xf>
    <xf numFmtId="0" fontId="50" fillId="37" borderId="29" xfId="0" applyFont="1" applyFill="1" applyBorder="1" applyAlignment="1">
      <alignment horizontal="center" vertical="center"/>
    </xf>
    <xf numFmtId="0" fontId="11" fillId="38" borderId="37" xfId="0" applyFont="1" applyFill="1" applyBorder="1" applyAlignment="1">
      <alignment horizontal="center" vertical="center"/>
    </xf>
    <xf numFmtId="0" fontId="52" fillId="0" borderId="38" xfId="0" applyFont="1" applyFill="1" applyBorder="1" applyAlignment="1" applyProtection="1">
      <alignment horizontal="center" vertical="center"/>
      <protection/>
    </xf>
    <xf numFmtId="0" fontId="10" fillId="34" borderId="39" xfId="0" applyFont="1" applyFill="1" applyBorder="1" applyAlignment="1" applyProtection="1">
      <alignment horizontal="center" vertical="center"/>
      <protection locked="0"/>
    </xf>
    <xf numFmtId="0" fontId="11" fillId="34" borderId="40" xfId="0" applyFont="1" applyFill="1" applyBorder="1" applyAlignment="1" applyProtection="1">
      <alignment horizontal="center" vertical="center"/>
      <protection locked="0"/>
    </xf>
    <xf numFmtId="0" fontId="11" fillId="34" borderId="39" xfId="0" applyFont="1" applyFill="1" applyBorder="1" applyAlignment="1" applyProtection="1">
      <alignment horizontal="center" vertical="center"/>
      <protection locked="0"/>
    </xf>
    <xf numFmtId="0" fontId="10" fillId="35" borderId="41" xfId="0" applyFont="1" applyFill="1" applyBorder="1" applyAlignment="1" applyProtection="1">
      <alignment horizontal="center" vertical="center"/>
      <protection locked="0"/>
    </xf>
    <xf numFmtId="0" fontId="11" fillId="35" borderId="41" xfId="0" applyFont="1" applyFill="1" applyBorder="1" applyAlignment="1" applyProtection="1">
      <alignment horizontal="center" vertical="center"/>
      <protection locked="0"/>
    </xf>
    <xf numFmtId="0" fontId="11" fillId="35" borderId="42" xfId="0" applyFont="1" applyFill="1" applyBorder="1" applyAlignment="1" applyProtection="1">
      <alignment horizontal="center" vertical="center"/>
      <protection locked="0"/>
    </xf>
    <xf numFmtId="0" fontId="0" fillId="35" borderId="43" xfId="0" applyFill="1" applyBorder="1" applyAlignment="1">
      <alignment vertical="center"/>
    </xf>
    <xf numFmtId="0" fontId="0" fillId="35" borderId="44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0" fillId="36" borderId="38" xfId="0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 quotePrefix="1">
      <alignment vertical="center"/>
    </xf>
    <xf numFmtId="0" fontId="4" fillId="0" borderId="0" xfId="0" applyFont="1" applyAlignment="1" quotePrefix="1">
      <alignment horizontal="left" vertical="center"/>
    </xf>
    <xf numFmtId="0" fontId="5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0" fillId="38" borderId="37" xfId="0" applyFont="1" applyFill="1" applyBorder="1" applyAlignment="1">
      <alignment horizontal="center" vertical="center"/>
    </xf>
    <xf numFmtId="0" fontId="50" fillId="38" borderId="45" xfId="0" applyFont="1" applyFill="1" applyBorder="1" applyAlignment="1">
      <alignment horizontal="center" vertical="center"/>
    </xf>
    <xf numFmtId="0" fontId="50" fillId="38" borderId="46" xfId="0" applyFont="1" applyFill="1" applyBorder="1" applyAlignment="1">
      <alignment horizontal="center" vertical="center"/>
    </xf>
    <xf numFmtId="0" fontId="11" fillId="38" borderId="47" xfId="0" applyFont="1" applyFill="1" applyBorder="1" applyAlignment="1">
      <alignment horizontal="center" vertical="center"/>
    </xf>
    <xf numFmtId="0" fontId="50" fillId="38" borderId="48" xfId="0" applyFont="1" applyFill="1" applyBorder="1" applyAlignment="1">
      <alignment horizontal="center" vertical="center"/>
    </xf>
    <xf numFmtId="0" fontId="52" fillId="38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78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/>
      <protection/>
    </xf>
    <xf numFmtId="38" fontId="7" fillId="0" borderId="41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 applyProtection="1">
      <alignment horizontal="center" vertical="center"/>
      <protection/>
    </xf>
    <xf numFmtId="38" fontId="4" fillId="0" borderId="51" xfId="0" applyNumberFormat="1" applyFont="1" applyFill="1" applyBorder="1" applyAlignment="1">
      <alignment horizontal="center" vertical="center"/>
    </xf>
    <xf numFmtId="176" fontId="4" fillId="0" borderId="41" xfId="0" applyNumberFormat="1" applyFont="1" applyFill="1" applyBorder="1" applyAlignment="1" applyProtection="1">
      <alignment horizontal="center" vertical="center"/>
      <protection/>
    </xf>
    <xf numFmtId="38" fontId="4" fillId="0" borderId="41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52" xfId="0" applyNumberFormat="1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0" fillId="0" borderId="53" xfId="0" applyFont="1" applyFill="1" applyBorder="1" applyAlignment="1">
      <alignment horizontal="center" vertical="center"/>
    </xf>
    <xf numFmtId="0" fontId="50" fillId="0" borderId="5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1" fillId="34" borderId="41" xfId="0" applyFont="1" applyFill="1" applyBorder="1" applyAlignment="1" applyProtection="1">
      <alignment horizontal="center" vertical="center"/>
      <protection locked="0"/>
    </xf>
    <xf numFmtId="0" fontId="0" fillId="36" borderId="50" xfId="0" applyFill="1" applyBorder="1" applyAlignment="1" applyProtection="1">
      <alignment horizontal="center" vertical="center"/>
      <protection locked="0"/>
    </xf>
    <xf numFmtId="0" fontId="4" fillId="34" borderId="50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36" borderId="14" xfId="0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>
      <alignment vertical="center" wrapText="1"/>
    </xf>
    <xf numFmtId="0" fontId="4" fillId="36" borderId="13" xfId="0" applyFont="1" applyFill="1" applyBorder="1" applyAlignment="1" applyProtection="1">
      <alignment vertical="center"/>
      <protection locked="0"/>
    </xf>
    <xf numFmtId="0" fontId="4" fillId="0" borderId="41" xfId="0" applyFont="1" applyFill="1" applyBorder="1" applyAlignment="1">
      <alignment vertical="center"/>
    </xf>
    <xf numFmtId="178" fontId="7" fillId="0" borderId="4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2" fillId="8" borderId="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vertical="center"/>
    </xf>
    <xf numFmtId="0" fontId="0" fillId="0" borderId="58" xfId="0" applyFill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50" fillId="0" borderId="0" xfId="0" applyFont="1" applyBorder="1" applyAlignment="1" applyProtection="1" quotePrefix="1">
      <alignment horizontal="center" vertical="center"/>
      <protection/>
    </xf>
    <xf numFmtId="0" fontId="2" fillId="8" borderId="0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 applyProtection="1">
      <alignment horizontal="center" vertical="center"/>
      <protection locked="0"/>
    </xf>
    <xf numFmtId="0" fontId="4" fillId="36" borderId="51" xfId="0" applyFont="1" applyFill="1" applyBorder="1" applyAlignment="1" applyProtection="1">
      <alignment horizontal="center" vertical="center"/>
      <protection locked="0"/>
    </xf>
    <xf numFmtId="0" fontId="4" fillId="36" borderId="4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/>
    </xf>
    <xf numFmtId="0" fontId="0" fillId="36" borderId="59" xfId="0" applyFill="1" applyBorder="1" applyAlignment="1" applyProtection="1">
      <alignment horizontal="center" vertical="center"/>
      <protection locked="0"/>
    </xf>
    <xf numFmtId="0" fontId="49" fillId="37" borderId="32" xfId="0" applyFont="1" applyFill="1" applyBorder="1" applyAlignment="1">
      <alignment horizontal="center" vertical="center" wrapText="1"/>
    </xf>
    <xf numFmtId="0" fontId="55" fillId="37" borderId="34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vertical="center"/>
    </xf>
    <xf numFmtId="0" fontId="55" fillId="38" borderId="34" xfId="0" applyFont="1" applyFill="1" applyBorder="1" applyAlignment="1">
      <alignment horizontal="center" vertical="center"/>
    </xf>
    <xf numFmtId="0" fontId="55" fillId="37" borderId="33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vertical="center"/>
    </xf>
    <xf numFmtId="0" fontId="55" fillId="38" borderId="61" xfId="0" applyFont="1" applyFill="1" applyBorder="1" applyAlignment="1">
      <alignment horizontal="center" vertical="center"/>
    </xf>
    <xf numFmtId="0" fontId="55" fillId="37" borderId="36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vertical="center"/>
    </xf>
    <xf numFmtId="0" fontId="55" fillId="38" borderId="62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vertical="center"/>
    </xf>
    <xf numFmtId="0" fontId="55" fillId="38" borderId="33" xfId="0" applyFont="1" applyFill="1" applyBorder="1" applyAlignment="1">
      <alignment horizontal="center" vertical="center"/>
    </xf>
    <xf numFmtId="0" fontId="49" fillId="37" borderId="32" xfId="0" applyFont="1" applyFill="1" applyBorder="1" applyAlignment="1">
      <alignment vertical="center" wrapText="1"/>
    </xf>
    <xf numFmtId="0" fontId="56" fillId="0" borderId="0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/>
    </xf>
    <xf numFmtId="0" fontId="7" fillId="0" borderId="42" xfId="0" applyNumberFormat="1" applyFont="1" applyFill="1" applyBorder="1" applyAlignment="1" applyProtection="1">
      <alignment horizontal="center" vertical="center"/>
      <protection/>
    </xf>
    <xf numFmtId="0" fontId="4" fillId="36" borderId="51" xfId="0" applyFont="1" applyFill="1" applyBorder="1" applyAlignment="1" applyProtection="1">
      <alignment horizontal="center" vertical="center"/>
      <protection locked="0"/>
    </xf>
    <xf numFmtId="0" fontId="4" fillId="36" borderId="42" xfId="0" applyFont="1" applyFill="1" applyBorder="1" applyAlignment="1" applyProtection="1">
      <alignment horizontal="center" vertical="center"/>
      <protection locked="0"/>
    </xf>
    <xf numFmtId="0" fontId="4" fillId="36" borderId="41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/>
    </xf>
    <xf numFmtId="0" fontId="0" fillId="36" borderId="59" xfId="0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center"/>
    </xf>
    <xf numFmtId="49" fontId="52" fillId="0" borderId="29" xfId="0" applyNumberFormat="1" applyFont="1" applyFill="1" applyBorder="1" applyAlignment="1" applyProtection="1">
      <alignment horizontal="center" vertical="center"/>
      <protection/>
    </xf>
    <xf numFmtId="49" fontId="52" fillId="0" borderId="63" xfId="0" applyNumberFormat="1" applyFont="1" applyFill="1" applyBorder="1" applyAlignment="1" applyProtection="1">
      <alignment horizontal="center" vertical="center"/>
      <protection/>
    </xf>
    <xf numFmtId="0" fontId="52" fillId="0" borderId="59" xfId="0" applyFont="1" applyFill="1" applyBorder="1" applyAlignment="1" applyProtection="1">
      <alignment horizontal="center" vertical="center"/>
      <protection/>
    </xf>
    <xf numFmtId="0" fontId="52" fillId="0" borderId="63" xfId="0" applyFont="1" applyFill="1" applyBorder="1" applyAlignment="1" applyProtection="1">
      <alignment horizontal="center" vertical="center"/>
      <protection/>
    </xf>
    <xf numFmtId="0" fontId="0" fillId="36" borderId="64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1" fillId="0" borderId="59" xfId="0" applyFont="1" applyFill="1" applyBorder="1" applyAlignment="1" applyProtection="1">
      <alignment horizontal="center" vertical="center"/>
      <protection/>
    </xf>
    <xf numFmtId="0" fontId="0" fillId="0" borderId="64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177" fontId="50" fillId="0" borderId="59" xfId="0" applyNumberFormat="1" applyFont="1" applyFill="1" applyBorder="1" applyAlignment="1" applyProtection="1">
      <alignment horizontal="center" vertical="center"/>
      <protection/>
    </xf>
    <xf numFmtId="0" fontId="50" fillId="0" borderId="65" xfId="0" applyFont="1" applyFill="1" applyBorder="1" applyAlignment="1" applyProtection="1">
      <alignment vertical="center"/>
      <protection/>
    </xf>
    <xf numFmtId="0" fontId="49" fillId="37" borderId="66" xfId="0" applyFont="1" applyFill="1" applyBorder="1" applyAlignment="1">
      <alignment horizontal="center" vertical="center" wrapText="1"/>
    </xf>
    <xf numFmtId="0" fontId="49" fillId="37" borderId="53" xfId="0" applyFont="1" applyFill="1" applyBorder="1" applyAlignment="1">
      <alignment horizontal="center" vertical="center" wrapText="1"/>
    </xf>
    <xf numFmtId="0" fontId="49" fillId="37" borderId="67" xfId="0" applyFont="1" applyFill="1" applyBorder="1" applyAlignment="1">
      <alignment horizontal="center" vertical="center" wrapText="1"/>
    </xf>
    <xf numFmtId="0" fontId="49" fillId="37" borderId="58" xfId="0" applyFont="1" applyFill="1" applyBorder="1" applyAlignment="1">
      <alignment horizontal="center" vertical="center" wrapText="1"/>
    </xf>
    <xf numFmtId="0" fontId="49" fillId="37" borderId="0" xfId="0" applyFont="1" applyFill="1" applyBorder="1" applyAlignment="1">
      <alignment horizontal="center" vertical="center" wrapText="1"/>
    </xf>
    <xf numFmtId="0" fontId="49" fillId="37" borderId="56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 applyProtection="1">
      <alignment horizontal="center" vertical="center"/>
      <protection/>
    </xf>
    <xf numFmtId="0" fontId="52" fillId="0" borderId="64" xfId="0" applyFont="1" applyFill="1" applyBorder="1" applyAlignment="1" applyProtection="1">
      <alignment horizontal="center" vertical="center"/>
      <protection/>
    </xf>
    <xf numFmtId="0" fontId="52" fillId="0" borderId="14" xfId="0" applyFont="1" applyFill="1" applyBorder="1" applyAlignment="1" applyProtection="1">
      <alignment horizontal="center" vertical="center"/>
      <protection/>
    </xf>
    <xf numFmtId="0" fontId="52" fillId="0" borderId="31" xfId="0" applyFont="1" applyFill="1" applyBorder="1" applyAlignment="1" applyProtection="1">
      <alignment horizontal="center" vertical="center"/>
      <protection/>
    </xf>
    <xf numFmtId="0" fontId="0" fillId="36" borderId="59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/>
    </xf>
    <xf numFmtId="0" fontId="0" fillId="0" borderId="64" xfId="0" applyFill="1" applyBorder="1" applyAlignment="1" applyProtection="1">
      <alignment horizontal="center" vertic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50" fillId="0" borderId="68" xfId="0" applyFont="1" applyFill="1" applyBorder="1" applyAlignment="1" applyProtection="1">
      <alignment horizontal="center" vertical="center"/>
      <protection/>
    </xf>
    <xf numFmtId="0" fontId="50" fillId="0" borderId="69" xfId="0" applyFont="1" applyFill="1" applyBorder="1" applyAlignment="1" applyProtection="1">
      <alignment horizontal="center" vertical="center"/>
      <protection/>
    </xf>
    <xf numFmtId="0" fontId="50" fillId="0" borderId="70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36" borderId="41" xfId="0" applyFill="1" applyBorder="1" applyAlignment="1" applyProtection="1">
      <alignment horizontal="center" vertical="center"/>
      <protection locked="0"/>
    </xf>
    <xf numFmtId="0" fontId="0" fillId="36" borderId="71" xfId="0" applyFill="1" applyBorder="1" applyAlignment="1" applyProtection="1">
      <alignment horizontal="center" vertical="center"/>
      <protection locked="0"/>
    </xf>
    <xf numFmtId="0" fontId="0" fillId="36" borderId="72" xfId="0" applyFill="1" applyBorder="1" applyAlignment="1" applyProtection="1">
      <alignment horizontal="center" vertical="center"/>
      <protection locked="0"/>
    </xf>
    <xf numFmtId="0" fontId="8" fillId="0" borderId="73" xfId="0" applyFont="1" applyFill="1" applyBorder="1" applyAlignment="1">
      <alignment horizontal="center" vertical="center" textRotation="255"/>
    </xf>
    <xf numFmtId="0" fontId="8" fillId="0" borderId="60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56" fontId="4" fillId="36" borderId="74" xfId="0" applyNumberFormat="1" applyFont="1" applyFill="1" applyBorder="1" applyAlignment="1" applyProtection="1">
      <alignment horizontal="center" vertical="center"/>
      <protection locked="0"/>
    </xf>
    <xf numFmtId="0" fontId="4" fillId="36" borderId="41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>
      <alignment vertical="center" wrapText="1"/>
    </xf>
    <xf numFmtId="56" fontId="4" fillId="36" borderId="51" xfId="0" applyNumberFormat="1" applyFont="1" applyFill="1" applyBorder="1" applyAlignment="1" applyProtection="1">
      <alignment horizontal="center" vertical="center"/>
      <protection locked="0"/>
    </xf>
    <xf numFmtId="0" fontId="4" fillId="36" borderId="74" xfId="0" applyFont="1" applyFill="1" applyBorder="1" applyAlignment="1" applyProtection="1">
      <alignment horizontal="center" vertical="center"/>
      <protection locked="0"/>
    </xf>
    <xf numFmtId="0" fontId="2" fillId="39" borderId="68" xfId="0" applyFont="1" applyFill="1" applyBorder="1" applyAlignment="1">
      <alignment horizontal="center" vertical="center" wrapText="1"/>
    </xf>
    <xf numFmtId="0" fontId="2" fillId="39" borderId="69" xfId="0" applyFont="1" applyFill="1" applyBorder="1" applyAlignment="1">
      <alignment horizontal="center" vertical="center" wrapText="1"/>
    </xf>
    <xf numFmtId="0" fontId="2" fillId="39" borderId="72" xfId="0" applyFont="1" applyFill="1" applyBorder="1" applyAlignment="1">
      <alignment horizontal="center" vertical="center" wrapText="1"/>
    </xf>
    <xf numFmtId="0" fontId="2" fillId="40" borderId="76" xfId="0" applyFont="1" applyFill="1" applyBorder="1" applyAlignment="1">
      <alignment horizontal="center" vertical="center" wrapText="1"/>
    </xf>
    <xf numFmtId="0" fontId="2" fillId="40" borderId="77" xfId="0" applyFont="1" applyFill="1" applyBorder="1" applyAlignment="1">
      <alignment horizontal="center" vertical="center" wrapText="1"/>
    </xf>
    <xf numFmtId="0" fontId="2" fillId="40" borderId="78" xfId="0" applyFont="1" applyFill="1" applyBorder="1" applyAlignment="1">
      <alignment horizontal="center" vertical="center" wrapText="1"/>
    </xf>
    <xf numFmtId="0" fontId="2" fillId="39" borderId="68" xfId="0" applyFont="1" applyFill="1" applyBorder="1" applyAlignment="1">
      <alignment horizontal="center" vertical="center"/>
    </xf>
    <xf numFmtId="0" fontId="2" fillId="39" borderId="69" xfId="0" applyFont="1" applyFill="1" applyBorder="1" applyAlignment="1">
      <alignment horizontal="center" vertical="center"/>
    </xf>
    <xf numFmtId="0" fontId="2" fillId="39" borderId="72" xfId="0" applyFont="1" applyFill="1" applyBorder="1" applyAlignment="1">
      <alignment horizontal="center" vertical="center"/>
    </xf>
    <xf numFmtId="0" fontId="2" fillId="40" borderId="76" xfId="0" applyFont="1" applyFill="1" applyBorder="1" applyAlignment="1">
      <alignment horizontal="center" vertical="center"/>
    </xf>
    <xf numFmtId="0" fontId="2" fillId="40" borderId="77" xfId="0" applyFont="1" applyFill="1" applyBorder="1" applyAlignment="1">
      <alignment horizontal="center" vertical="center"/>
    </xf>
    <xf numFmtId="0" fontId="2" fillId="40" borderId="78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 wrapText="1"/>
    </xf>
    <xf numFmtId="0" fontId="0" fillId="39" borderId="68" xfId="0" applyFill="1" applyBorder="1" applyAlignment="1">
      <alignment horizontal="center" vertical="center" wrapText="1"/>
    </xf>
    <xf numFmtId="0" fontId="0" fillId="39" borderId="69" xfId="0" applyFill="1" applyBorder="1" applyAlignment="1">
      <alignment horizontal="center" vertical="center" wrapText="1"/>
    </xf>
    <xf numFmtId="0" fontId="0" fillId="39" borderId="72" xfId="0" applyFill="1" applyBorder="1" applyAlignment="1">
      <alignment horizontal="center" vertical="center" wrapText="1"/>
    </xf>
    <xf numFmtId="0" fontId="4" fillId="36" borderId="51" xfId="0" applyFont="1" applyFill="1" applyBorder="1" applyAlignment="1" applyProtection="1">
      <alignment horizontal="center" vertical="center"/>
      <protection locked="0"/>
    </xf>
    <xf numFmtId="0" fontId="4" fillId="36" borderId="4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0</xdr:row>
      <xdr:rowOff>114300</xdr:rowOff>
    </xdr:from>
    <xdr:to>
      <xdr:col>21</xdr:col>
      <xdr:colOff>9525</xdr:colOff>
      <xdr:row>1</xdr:row>
      <xdr:rowOff>238125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14300"/>
          <a:ext cx="1428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0</xdr:row>
      <xdr:rowOff>114300</xdr:rowOff>
    </xdr:from>
    <xdr:to>
      <xdr:col>21</xdr:col>
      <xdr:colOff>9525</xdr:colOff>
      <xdr:row>1</xdr:row>
      <xdr:rowOff>238125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14300"/>
          <a:ext cx="1428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BF134"/>
  <sheetViews>
    <sheetView showZeros="0" tabSelected="1" zoomScalePageLayoutView="0" workbookViewId="0" topLeftCell="A4">
      <selection activeCell="N7" sqref="N7:O7"/>
    </sheetView>
  </sheetViews>
  <sheetFormatPr defaultColWidth="9.140625" defaultRowHeight="15"/>
  <cols>
    <col min="1" max="1" width="4.57421875" style="0" customWidth="1"/>
    <col min="2" max="2" width="3.421875" style="50" customWidth="1"/>
    <col min="3" max="3" width="3.140625" style="0" customWidth="1"/>
    <col min="4" max="4" width="4.421875" style="0" customWidth="1"/>
    <col min="5" max="5" width="7.57421875" style="0" customWidth="1"/>
    <col min="6" max="6" width="3.421875" style="0" customWidth="1"/>
    <col min="7" max="8" width="2.421875" style="0" customWidth="1"/>
    <col min="9" max="9" width="1.7109375" style="0" customWidth="1"/>
    <col min="10" max="10" width="2.421875" style="0" customWidth="1"/>
    <col min="11" max="11" width="1.8515625" style="0" customWidth="1"/>
    <col min="12" max="12" width="2.7109375" style="5" customWidth="1"/>
    <col min="13" max="13" width="5.00390625" style="7" customWidth="1"/>
    <col min="14" max="14" width="4.57421875" style="50" customWidth="1"/>
    <col min="15" max="15" width="5.8515625" style="50" customWidth="1"/>
    <col min="16" max="17" width="8.8515625" style="50" customWidth="1"/>
    <col min="18" max="18" width="4.421875" style="50" customWidth="1"/>
    <col min="19" max="19" width="1.8515625" style="4" customWidth="1"/>
    <col min="20" max="20" width="6.140625" style="4" customWidth="1"/>
    <col min="21" max="21" width="7.28125" style="4" hidden="1" customWidth="1"/>
    <col min="22" max="22" width="12.140625" style="48" customWidth="1"/>
    <col min="23" max="24" width="5.7109375" style="172" customWidth="1"/>
    <col min="25" max="25" width="5.7109375" style="172" hidden="1" customWidth="1"/>
    <col min="26" max="29" width="6.421875" style="4" hidden="1" customWidth="1"/>
    <col min="30" max="30" width="5.7109375" style="172" hidden="1" customWidth="1"/>
    <col min="31" max="32" width="8.00390625" style="172" hidden="1" customWidth="1"/>
    <col min="33" max="33" width="5.7109375" style="172" hidden="1" customWidth="1"/>
    <col min="34" max="34" width="6.8515625" style="172" hidden="1" customWidth="1"/>
    <col min="35" max="35" width="7.140625" style="172" hidden="1" customWidth="1"/>
    <col min="36" max="37" width="5.7109375" style="172" hidden="1" customWidth="1"/>
    <col min="38" max="38" width="8.00390625" style="172" hidden="1" customWidth="1"/>
    <col min="39" max="40" width="5.7109375" style="172" hidden="1" customWidth="1"/>
    <col min="41" max="41" width="13.00390625" style="4" customWidth="1"/>
    <col min="42" max="42" width="6.421875" style="0" customWidth="1"/>
    <col min="43" max="43" width="9.00390625" style="0" customWidth="1"/>
  </cols>
  <sheetData>
    <row r="1" spans="1:58" ht="20.25" customHeight="1">
      <c r="A1" s="113" t="s">
        <v>20</v>
      </c>
      <c r="C1" s="19" t="s">
        <v>26</v>
      </c>
      <c r="D1" s="154"/>
      <c r="E1" t="s">
        <v>27</v>
      </c>
      <c r="N1" s="17"/>
      <c r="AL1"/>
      <c r="AM1"/>
      <c r="AN1"/>
      <c r="AO1" s="171"/>
      <c r="AP1" s="170"/>
      <c r="BE1" s="170"/>
      <c r="BF1" s="170"/>
    </row>
    <row r="2" spans="3:58" ht="20.25" customHeight="1">
      <c r="C2" s="20" t="s">
        <v>26</v>
      </c>
      <c r="D2" s="153"/>
      <c r="E2" s="8" t="s">
        <v>53</v>
      </c>
      <c r="F2" s="8"/>
      <c r="G2" s="8"/>
      <c r="I2" s="111"/>
      <c r="J2" s="112"/>
      <c r="K2" s="8" t="s">
        <v>54</v>
      </c>
      <c r="L2" s="8"/>
      <c r="M2"/>
      <c r="N2" s="7"/>
      <c r="AL2"/>
      <c r="AM2"/>
      <c r="AN2"/>
      <c r="AO2" s="171"/>
      <c r="AP2" s="170"/>
      <c r="BE2" s="170"/>
      <c r="BF2" s="170"/>
    </row>
    <row r="3" spans="3:58" ht="9" customHeight="1">
      <c r="C3" s="20"/>
      <c r="D3" s="114"/>
      <c r="E3" s="8"/>
      <c r="F3" s="8"/>
      <c r="G3" s="8"/>
      <c r="H3" s="8"/>
      <c r="I3" s="115"/>
      <c r="J3" s="115"/>
      <c r="K3" s="8"/>
      <c r="L3" s="8"/>
      <c r="M3"/>
      <c r="N3" s="7"/>
      <c r="AL3"/>
      <c r="AM3"/>
      <c r="AN3"/>
      <c r="AO3" s="171"/>
      <c r="AP3" s="170"/>
      <c r="BE3" s="170"/>
      <c r="BF3" s="170"/>
    </row>
    <row r="4" spans="2:58" ht="33" customHeight="1" thickBot="1">
      <c r="B4" s="228" t="s">
        <v>17</v>
      </c>
      <c r="C4" s="228"/>
      <c r="D4" s="149">
        <v>29</v>
      </c>
      <c r="E4" s="8" t="s">
        <v>61</v>
      </c>
      <c r="F4" s="8"/>
      <c r="G4" s="8"/>
      <c r="H4" s="8"/>
      <c r="I4" s="8"/>
      <c r="J4" s="8"/>
      <c r="K4" s="8"/>
      <c r="L4" s="127"/>
      <c r="M4" s="127"/>
      <c r="N4" s="158"/>
      <c r="T4" s="64"/>
      <c r="U4" s="64"/>
      <c r="V4" s="65"/>
      <c r="AA4" s="126" t="s">
        <v>40</v>
      </c>
      <c r="AB4" s="126" t="s">
        <v>65</v>
      </c>
      <c r="AL4"/>
      <c r="AM4" s="8"/>
      <c r="AN4" s="8"/>
      <c r="AO4" s="171"/>
      <c r="AP4" s="170"/>
      <c r="BE4" s="170"/>
      <c r="BF4" s="170"/>
    </row>
    <row r="5" spans="2:58" ht="20.25" customHeight="1" thickBot="1">
      <c r="B5" s="229" t="s">
        <v>22</v>
      </c>
      <c r="C5" s="230"/>
      <c r="D5" s="120">
        <v>20</v>
      </c>
      <c r="E5" s="104" t="s">
        <v>3</v>
      </c>
      <c r="F5" s="120"/>
      <c r="G5" s="231" t="s">
        <v>23</v>
      </c>
      <c r="H5" s="232"/>
      <c r="I5" s="233"/>
      <c r="J5" s="233"/>
      <c r="K5" s="234" t="s">
        <v>43</v>
      </c>
      <c r="L5" s="235"/>
      <c r="M5" s="236" t="s">
        <v>56</v>
      </c>
      <c r="N5" s="237"/>
      <c r="O5" s="237"/>
      <c r="P5" s="238"/>
      <c r="Q5" s="239" t="str">
        <f>AE94</f>
        <v>8日4時間30分</v>
      </c>
      <c r="R5" s="240"/>
      <c r="S5" s="64"/>
      <c r="T5" s="241" t="s">
        <v>48</v>
      </c>
      <c r="U5" s="242"/>
      <c r="V5" s="243"/>
      <c r="AA5" s="4">
        <f>D5*7.75+F5+I5/60</f>
        <v>155</v>
      </c>
      <c r="AB5" s="4">
        <f>D6*7.75+F6+I6/60</f>
        <v>155</v>
      </c>
      <c r="AD5" s="125" t="s">
        <v>58</v>
      </c>
      <c r="AE5" s="125"/>
      <c r="AF5" s="125"/>
      <c r="AG5" s="125"/>
      <c r="AH5" s="125"/>
      <c r="AL5"/>
      <c r="AM5" s="8"/>
      <c r="AN5" s="8"/>
      <c r="AO5" s="171"/>
      <c r="AP5" s="171"/>
      <c r="BE5" s="170"/>
      <c r="BF5" s="170"/>
    </row>
    <row r="6" spans="2:42" ht="20.25" customHeight="1" thickBot="1">
      <c r="B6" s="247" t="s">
        <v>21</v>
      </c>
      <c r="C6" s="248"/>
      <c r="D6" s="227">
        <v>20</v>
      </c>
      <c r="E6" s="104" t="s">
        <v>3</v>
      </c>
      <c r="F6" s="159"/>
      <c r="G6" s="249" t="s">
        <v>23</v>
      </c>
      <c r="H6" s="250"/>
      <c r="I6" s="251"/>
      <c r="J6" s="233"/>
      <c r="K6" s="234" t="s">
        <v>43</v>
      </c>
      <c r="L6" s="235"/>
      <c r="M6" s="104" t="s">
        <v>37</v>
      </c>
      <c r="N6" s="252" t="str">
        <f>AE7&amp;AF7&amp;AG7</f>
        <v>40日0時間0分</v>
      </c>
      <c r="O6" s="253"/>
      <c r="P6" s="253"/>
      <c r="Q6" s="253"/>
      <c r="R6" s="254"/>
      <c r="S6" s="64"/>
      <c r="T6" s="244"/>
      <c r="U6" s="245"/>
      <c r="V6" s="246"/>
      <c r="AA6" s="51" t="str">
        <f>IF(INT(AA5/7.75)=0,"",INT(AA5/7.75)&amp;"日")&amp;IF(INT(AA5-INT(AA5/7.75)*7.75)=0,"",INT(AA5-INT(AA5/7.75)*7.75)&amp;"時間")&amp;IF((AA5-INT(AA5/7.75)*7.75-INT(AA5-INT(AA5/7.75)*7.75))*60=0,"",(AA5-INT(AA5/7.75)*7.75-INT(AA5-INT(AA5/7.75)*7.75))*60&amp;"分")</f>
        <v>20日</v>
      </c>
      <c r="AB6" s="51" t="str">
        <f>IF(INT(AB5/7.75)=0,"",INT(AB5/7.75)&amp;"日")&amp;IF(INT(AB5-INT(AB5/7.75)*7.75)=0,"",INT(AB5-INT(AB5/7.75)*7.75)&amp;"時間")&amp;IF((AB5-INT(AB5/7.75)*7.75-INT(AB5-INT(AB5/7.75)*7.75))*60=0,"",(AB5-INT(AB5/7.75)*7.75-INT(AB5-INT(AB5/7.75)*7.75))*60&amp;"分")</f>
        <v>20日</v>
      </c>
      <c r="AD6" s="126"/>
      <c r="AE6" s="126"/>
      <c r="AF6" s="126"/>
      <c r="AG6" s="126"/>
      <c r="AH6" s="126"/>
      <c r="AL6" s="9"/>
      <c r="AM6" s="12"/>
      <c r="AN6" s="12"/>
      <c r="AO6" s="171"/>
      <c r="AP6" s="171"/>
    </row>
    <row r="7" spans="2:42" ht="21.75" customHeight="1">
      <c r="B7" s="255" t="s">
        <v>75</v>
      </c>
      <c r="C7" s="256"/>
      <c r="D7" s="256"/>
      <c r="E7" s="256"/>
      <c r="F7" s="256"/>
      <c r="G7" s="256"/>
      <c r="H7" s="256"/>
      <c r="I7" s="256"/>
      <c r="J7" s="257"/>
      <c r="K7" s="258" t="s">
        <v>18</v>
      </c>
      <c r="L7" s="259"/>
      <c r="M7" s="260"/>
      <c r="N7" s="261" t="s">
        <v>67</v>
      </c>
      <c r="O7" s="261"/>
      <c r="P7" s="226" t="s">
        <v>1</v>
      </c>
      <c r="Q7" s="262" t="s">
        <v>55</v>
      </c>
      <c r="R7" s="263"/>
      <c r="S7" s="64"/>
      <c r="T7" s="207" t="str">
        <f>N7</f>
        <v>教諭</v>
      </c>
      <c r="U7" s="219"/>
      <c r="V7" s="207" t="str">
        <f>Q7</f>
        <v>石川　遼</v>
      </c>
      <c r="Y7" s="157" t="s">
        <v>66</v>
      </c>
      <c r="Z7" s="49" t="s">
        <v>63</v>
      </c>
      <c r="AA7" s="49">
        <v>0.5</v>
      </c>
      <c r="AB7" s="49"/>
      <c r="AC7" s="49"/>
      <c r="AD7" s="45">
        <f>(D5+D6)*7.75+F5+F6+(I5+I6)/60</f>
        <v>310</v>
      </c>
      <c r="AE7" s="45" t="str">
        <f>IF(INT(AD7/7.75)=0,"",INT(AD7/7.75)&amp;"日")</f>
        <v>40日</v>
      </c>
      <c r="AF7" s="45" t="str">
        <f>INT(AD7-INT(AD7/7.75)*7.75)&amp;"時間"</f>
        <v>0時間</v>
      </c>
      <c r="AG7" s="46" t="str">
        <f>(AD7-INT(AD7/7.75)*7.75-INT(INT(AD7-INT(AD7/7.75)*7.75)))*60&amp;"分"</f>
        <v>0分</v>
      </c>
      <c r="AH7" s="47"/>
      <c r="AL7"/>
      <c r="AM7" s="8"/>
      <c r="AN7" s="8"/>
      <c r="AO7" s="126"/>
      <c r="AP7" s="126"/>
    </row>
    <row r="8" spans="2:42" s="1" customFormat="1" ht="16.5" customHeight="1">
      <c r="B8" s="264"/>
      <c r="C8" s="266"/>
      <c r="D8" s="268" t="s">
        <v>19</v>
      </c>
      <c r="E8" s="270" t="s">
        <v>0</v>
      </c>
      <c r="F8" s="272" t="s">
        <v>7</v>
      </c>
      <c r="G8" s="273"/>
      <c r="H8" s="274"/>
      <c r="I8" s="274"/>
      <c r="J8" s="273"/>
      <c r="K8" s="273"/>
      <c r="L8" s="273"/>
      <c r="M8" s="273"/>
      <c r="N8" s="155" t="s">
        <v>24</v>
      </c>
      <c r="O8" s="136" t="s">
        <v>8</v>
      </c>
      <c r="P8" s="121" t="s">
        <v>9</v>
      </c>
      <c r="Q8" s="134" t="s">
        <v>10</v>
      </c>
      <c r="R8" s="275" t="s">
        <v>72</v>
      </c>
      <c r="S8" s="277"/>
      <c r="T8" s="208" t="s">
        <v>49</v>
      </c>
      <c r="U8" s="209">
        <f>SUMIF($F$10:$F$89,1,$Z$10:$Z$89)</f>
        <v>26.25</v>
      </c>
      <c r="V8" s="210" t="str">
        <f>IF(INT(U8/7.75)=0,0,INT(U8/7.75)&amp;"日")</f>
        <v>3日</v>
      </c>
      <c r="W8" s="31"/>
      <c r="X8" s="31"/>
      <c r="Y8" s="31"/>
      <c r="Z8" s="23"/>
      <c r="AA8" s="24"/>
      <c r="AB8" s="24"/>
      <c r="AC8" s="24"/>
      <c r="AG8" s="278" t="s">
        <v>59</v>
      </c>
      <c r="AH8" s="278"/>
      <c r="AI8" s="279" t="s">
        <v>41</v>
      </c>
      <c r="AJ8" s="279"/>
      <c r="AK8" s="279"/>
      <c r="AL8" s="280" t="s">
        <v>44</v>
      </c>
      <c r="AM8" s="280"/>
      <c r="AN8" s="280"/>
      <c r="AO8" s="126"/>
      <c r="AP8" s="126"/>
    </row>
    <row r="9" spans="2:42" s="1" customFormat="1" ht="16.5" customHeight="1">
      <c r="B9" s="265"/>
      <c r="C9" s="267"/>
      <c r="D9" s="269"/>
      <c r="E9" s="271"/>
      <c r="F9" s="272"/>
      <c r="G9" s="274"/>
      <c r="H9" s="274"/>
      <c r="I9" s="274"/>
      <c r="J9" s="274"/>
      <c r="K9" s="274"/>
      <c r="L9" s="274"/>
      <c r="M9" s="274"/>
      <c r="N9" s="156" t="s">
        <v>25</v>
      </c>
      <c r="O9" s="135" t="s">
        <v>47</v>
      </c>
      <c r="P9" s="135" t="s">
        <v>57</v>
      </c>
      <c r="Q9" s="135" t="s">
        <v>57</v>
      </c>
      <c r="R9" s="276"/>
      <c r="S9" s="277"/>
      <c r="T9" s="211"/>
      <c r="U9" s="212"/>
      <c r="V9" s="213" t="str">
        <f>IF(INT(U8-INT(U8/7.75)*7.75)=0,"",INT(U8-INT(U8/7.75)*7.75)&amp;"時間")&amp;IF((U8-INT(U8/7.75)*7.75-INT(U8-INT(U8/7.75)*7.75))=0,"",(U8-INT(U8/7.75)*7.75-INT(U8-INT(U8/7.75)*7.75))*60&amp;"分")</f>
        <v>3時間</v>
      </c>
      <c r="W9" s="31"/>
      <c r="X9" s="31"/>
      <c r="Y9" s="31"/>
      <c r="Z9" s="31"/>
      <c r="AA9" s="31"/>
      <c r="AB9" s="31"/>
      <c r="AC9" s="31"/>
      <c r="AD9" s="34" t="s">
        <v>42</v>
      </c>
      <c r="AE9" s="34" t="s">
        <v>45</v>
      </c>
      <c r="AF9" s="34"/>
      <c r="AG9" s="34" t="s">
        <v>60</v>
      </c>
      <c r="AH9" s="34" t="s">
        <v>46</v>
      </c>
      <c r="AI9" s="34" t="s">
        <v>60</v>
      </c>
      <c r="AJ9" s="34" t="s">
        <v>46</v>
      </c>
      <c r="AK9" s="34" t="s">
        <v>43</v>
      </c>
      <c r="AL9" s="34" t="s">
        <v>60</v>
      </c>
      <c r="AM9" s="34" t="s">
        <v>46</v>
      </c>
      <c r="AN9" s="34" t="s">
        <v>43</v>
      </c>
      <c r="AO9" s="126"/>
      <c r="AP9" s="126"/>
    </row>
    <row r="10" spans="1:42" s="2" customFormat="1" ht="15.75" customHeight="1">
      <c r="A10" s="2">
        <v>1</v>
      </c>
      <c r="B10" s="68"/>
      <c r="C10" s="69"/>
      <c r="D10" s="70"/>
      <c r="E10" s="281"/>
      <c r="F10" s="52">
        <v>1</v>
      </c>
      <c r="G10" s="14" t="s">
        <v>2</v>
      </c>
      <c r="H10" s="55">
        <v>4</v>
      </c>
      <c r="I10" s="14" t="s">
        <v>3</v>
      </c>
      <c r="J10" s="55"/>
      <c r="K10" s="14" t="s">
        <v>4</v>
      </c>
      <c r="L10" s="59"/>
      <c r="M10" s="14" t="s">
        <v>5</v>
      </c>
      <c r="N10" s="105">
        <v>1</v>
      </c>
      <c r="O10" s="137">
        <f>AH10</f>
        <v>1</v>
      </c>
      <c r="P10" s="137">
        <f>AJ10</f>
        <v>1</v>
      </c>
      <c r="Q10" s="137">
        <f>AM10</f>
        <v>39</v>
      </c>
      <c r="R10" s="160" t="str">
        <f>IF(AD10=0,"",IF(Y10&gt;=0,"繰越","本年"))</f>
        <v>繰越</v>
      </c>
      <c r="S10" s="283"/>
      <c r="T10" s="214" t="s">
        <v>50</v>
      </c>
      <c r="U10" s="215">
        <f>SUMIF($F$10:$F$89,2,$Z$10:$Z$89)</f>
        <v>14.75</v>
      </c>
      <c r="V10" s="216" t="str">
        <f>IF(INT(U10/7.75)=0,0,INT(U10/7.75)&amp;"日")</f>
        <v>1日</v>
      </c>
      <c r="W10" s="30"/>
      <c r="Y10" s="2">
        <f>$AA$5-AE10</f>
        <v>147.25</v>
      </c>
      <c r="Z10" s="23">
        <f>O10*7.75+O11</f>
        <v>7.75</v>
      </c>
      <c r="AA10" s="116">
        <f>IF(N10=0.5,N10,0)</f>
        <v>0</v>
      </c>
      <c r="AB10" s="116">
        <f>AA10</f>
        <v>0</v>
      </c>
      <c r="AC10" s="116">
        <f>AB10*7.75</f>
        <v>0</v>
      </c>
      <c r="AD10" s="6">
        <f>N10*7.75+N11</f>
        <v>7.75</v>
      </c>
      <c r="AE10" s="6">
        <f>AD10</f>
        <v>7.75</v>
      </c>
      <c r="AF10" s="6">
        <f>AE10*100-INT(AE10*100)</f>
        <v>0</v>
      </c>
      <c r="AG10" s="37">
        <f>IF(AD10&gt;=$AD$7,$AD$7,AD10)</f>
        <v>7.75</v>
      </c>
      <c r="AH10" s="37">
        <f>IF(AG10&lt;0,0,IF(N10=0.5,N10,IF(AA10=0.5,0.5,INT(AG10/7.75))))</f>
        <v>1</v>
      </c>
      <c r="AI10" s="38">
        <f>IF(AD10=0,0,IF(AE10&gt;=$AD$7,$AD$7,AD10))</f>
        <v>7.75</v>
      </c>
      <c r="AJ10" s="38">
        <f>IF(AI10=0,0,IF(AL8&lt;=0,0,IF(AI10&gt;=$AD$7,$AG$7,IF(AF10=0.5,INT((AI10-3.875)/7.75)+0.5,INT(AI10/7.75)))))</f>
        <v>1</v>
      </c>
      <c r="AK10" s="39"/>
      <c r="AL10" s="38">
        <f>IF(AD10=0,0,IF($AD$7-AI10&gt;=0,IF(AF10=0.5,IF($AD$7-AI10&lt;=0,0,$AD$7-AI10),$AD$7-AI10),0))</f>
        <v>302.25</v>
      </c>
      <c r="AM10" s="38">
        <f>IF(AND(AH10=0,AH11=0),0,IF(AF10=0.5,INT((AL10-3.875)/7.75)+0.5,INT(AL10/7.75)))</f>
        <v>39</v>
      </c>
      <c r="AN10" s="38"/>
      <c r="AO10" s="126"/>
      <c r="AP10" s="126"/>
    </row>
    <row r="11" spans="2:42" s="2" customFormat="1" ht="15.75" customHeight="1">
      <c r="B11" s="72"/>
      <c r="C11" s="73"/>
      <c r="D11" s="74"/>
      <c r="E11" s="282"/>
      <c r="F11" s="53">
        <v>1</v>
      </c>
      <c r="G11" s="32" t="s">
        <v>2</v>
      </c>
      <c r="H11" s="54">
        <v>4</v>
      </c>
      <c r="I11" s="32" t="s">
        <v>3</v>
      </c>
      <c r="J11" s="54"/>
      <c r="K11" s="32" t="s">
        <v>4</v>
      </c>
      <c r="L11" s="60"/>
      <c r="M11" s="32" t="s">
        <v>6</v>
      </c>
      <c r="N11" s="108"/>
      <c r="O11" s="138">
        <f>AH11</f>
        <v>0</v>
      </c>
      <c r="P11" s="139">
        <f>IF(AND(AH10=0,AH11=0),0,IF(AND(AJ11=0,AK11=0),0,IF(AJ11=0,"",AJ11&amp;"時間")&amp;IF(AK11=0,"",AK11&amp;"分")))</f>
        <v>0</v>
      </c>
      <c r="Q11" s="140">
        <f>IF(AL10&lt;=0,0,IF(AM11=0,"",AM11&amp;"時間")&amp;IF(AN11=0,"",AN11&amp;"分"))</f>
      </c>
      <c r="R11" s="161"/>
      <c r="S11" s="283"/>
      <c r="T11" s="211"/>
      <c r="U11" s="217"/>
      <c r="V11" s="218" t="str">
        <f>IF(INT(U10-INT(U10/7.75)*7.75)=0,"",INT(U10-INT(U10/7.75)*7.75)&amp;"時間")&amp;IF((U10-INT(U10/7.75)*7.75-INT(U10-INT(U10/7.75)*7.75))=0,"",(U10-INT(U10/7.75)*7.75-INT(U10-INT(U10/7.75)*7.75))*60&amp;"分")</f>
        <v>7時間</v>
      </c>
      <c r="W11" s="30"/>
      <c r="AD11" s="30"/>
      <c r="AE11" s="30"/>
      <c r="AF11" s="30"/>
      <c r="AG11" s="30"/>
      <c r="AH11" s="43">
        <f>IF(AG10&lt;0,0,INT(AG10-AH10*7.75))</f>
        <v>0</v>
      </c>
      <c r="AI11" s="30"/>
      <c r="AJ11" s="30">
        <f>IF(AND(AH10=0,AH11=0),0,IF(AF10=0.5,INT(AI10-3.875-(AJ10-0.5)*7.75),INT(AI10-AJ10*7.75)))</f>
        <v>0</v>
      </c>
      <c r="AK11" s="30">
        <f>IF(AF10=0.5,(AI10-3.875-(AJ10-0.5)*7.75-INT(AJ11))*60,(AI10-AJ10*7.75-INT(AJ11))*60)</f>
        <v>0</v>
      </c>
      <c r="AL11" s="30"/>
      <c r="AM11" s="30">
        <f>IF(AF10=0.5,INT(AL10-3.875-(AM10-0.5)*7.75),INT(AL10-AM10*7.75))</f>
        <v>0</v>
      </c>
      <c r="AN11" s="30">
        <f>IF(AF10=0.5,(AL10-3.875-(AM10-0.5)*7.75-INT(AM11))*60,(AL10-AM10*7.75-INT(AM11))*60)</f>
        <v>0</v>
      </c>
      <c r="AO11" s="13"/>
      <c r="AP11" s="123"/>
    </row>
    <row r="12" spans="1:41" s="2" customFormat="1" ht="15.75" customHeight="1">
      <c r="A12" s="2">
        <v>2</v>
      </c>
      <c r="B12" s="72"/>
      <c r="C12" s="75"/>
      <c r="D12" s="76"/>
      <c r="E12" s="284"/>
      <c r="F12" s="54">
        <v>1</v>
      </c>
      <c r="G12" s="16" t="s">
        <v>2</v>
      </c>
      <c r="H12" s="55">
        <v>6</v>
      </c>
      <c r="I12" s="16" t="s">
        <v>3</v>
      </c>
      <c r="J12" s="55"/>
      <c r="K12" s="16" t="s">
        <v>4</v>
      </c>
      <c r="L12" s="59"/>
      <c r="M12" s="16" t="s">
        <v>5</v>
      </c>
      <c r="N12" s="106">
        <v>2</v>
      </c>
      <c r="O12" s="137">
        <f aca="true" t="shared" si="0" ref="O12:O89">AH12</f>
        <v>2</v>
      </c>
      <c r="P12" s="137">
        <f>AJ12</f>
        <v>3</v>
      </c>
      <c r="Q12" s="137">
        <f>AM12</f>
        <v>37</v>
      </c>
      <c r="R12" s="162" t="str">
        <f>IF(AD12=0,"",IF(Y12&gt;=0,"繰越","本年"))</f>
        <v>繰越</v>
      </c>
      <c r="S12" s="283"/>
      <c r="T12" s="100" t="s">
        <v>51</v>
      </c>
      <c r="U12" s="84">
        <f>SUMIF($F$10:$F$89,3,$Z$10:$Z$89)</f>
        <v>16.5</v>
      </c>
      <c r="V12" s="130" t="str">
        <f>IF(INT(U12/7.75)=0,0,INT(U12/7.75)&amp;"日")</f>
        <v>2日</v>
      </c>
      <c r="W12" s="29"/>
      <c r="Y12" s="2">
        <f>$AA$5-AE12</f>
        <v>131.75</v>
      </c>
      <c r="Z12" s="23">
        <f>O12*7.75+O13</f>
        <v>15.5</v>
      </c>
      <c r="AA12" s="116">
        <f>IF(N12=0.5,N12,0)</f>
        <v>0</v>
      </c>
      <c r="AB12" s="116">
        <f>AB10+AA12</f>
        <v>0</v>
      </c>
      <c r="AC12" s="116">
        <f>AB12*7.75</f>
        <v>0</v>
      </c>
      <c r="AD12" s="6">
        <f>N12*7.75+N13</f>
        <v>15.5</v>
      </c>
      <c r="AE12" s="6">
        <f>AE10+AD12</f>
        <v>23.25</v>
      </c>
      <c r="AF12" s="6">
        <f>AE12*100-INT(AE12*100)</f>
        <v>0</v>
      </c>
      <c r="AG12" s="40">
        <f>AD12</f>
        <v>15.5</v>
      </c>
      <c r="AH12" s="37">
        <f>IF(AG12&lt;0,0,IF(AND(AD12&gt;=AL10,INT(AG12/7.75)=0),AM10,IF(AA12=0.5,0.5,INT(AG12/7.75))))</f>
        <v>2</v>
      </c>
      <c r="AI12" s="117">
        <f>IF(AD12=0,0,IF(AD12&gt;=AL10,IF((AI10+AL10)&gt;=$AD$7,$AD$7,AI10+AL10),IF(AF12=0.5,AI10+AD12,AI10+AD12)))</f>
        <v>23.25</v>
      </c>
      <c r="AJ12" s="38">
        <f>IF(AI12=0,0,IF(AL10&lt;=0,0,IF(AI12&gt;=$AD$7,$AG$7,IF(AF12=0.5,INT((AI12-3.875)/7.75)+0.5,INT(AI12/7.75)))))</f>
        <v>3</v>
      </c>
      <c r="AK12" s="39"/>
      <c r="AL12" s="38">
        <f>IF(AD12=0,0,IF($AD$7-AI12&gt;=0,IF(AF12=0.5,IF($AD$7-AI12&lt;=0,0,$AD$7-AI12),$AD$7-AI12),0))</f>
        <v>286.75</v>
      </c>
      <c r="AM12" s="38">
        <f>IF(AND(AH12=0,AH13=0),0,IF(AD12&gt;(AL10-3.875),0,IF(AF12=0.5,INT((AL12-3.875)/7.75)+0.5,INT(AL12/7.75))))</f>
        <v>37</v>
      </c>
      <c r="AN12" s="40"/>
      <c r="AO12" s="13"/>
    </row>
    <row r="13" spans="2:41" s="2" customFormat="1" ht="15.75" customHeight="1" thickBot="1">
      <c r="B13" s="72"/>
      <c r="C13" s="75"/>
      <c r="D13" s="76"/>
      <c r="E13" s="282"/>
      <c r="F13" s="54">
        <v>1</v>
      </c>
      <c r="G13" s="16" t="s">
        <v>2</v>
      </c>
      <c r="H13" s="54">
        <v>7</v>
      </c>
      <c r="I13" s="16" t="s">
        <v>3</v>
      </c>
      <c r="J13" s="54"/>
      <c r="K13" s="16" t="s">
        <v>4</v>
      </c>
      <c r="L13" s="60"/>
      <c r="M13" s="16" t="s">
        <v>6</v>
      </c>
      <c r="N13" s="109"/>
      <c r="O13" s="141">
        <f t="shared" si="0"/>
        <v>0</v>
      </c>
      <c r="P13" s="139">
        <f>IF(AND(AH12=0,AH13=0),0,IF(AND(AJ13=0,AK13=0),0,IF(AJ13=0,"",AJ13&amp;"時間")&amp;IF(AK13=0,"",AK13&amp;"分")))</f>
        <v>0</v>
      </c>
      <c r="Q13" s="142">
        <f>IF(AL12&lt;=0,0,IF(AM13=0,"",AM13&amp;"時間")&amp;IF(AN13=0,"",AN13&amp;"分"))</f>
      </c>
      <c r="R13" s="162"/>
      <c r="S13" s="283"/>
      <c r="T13" s="96"/>
      <c r="U13" s="67"/>
      <c r="V13" s="129" t="str">
        <f>IF(INT(U12-INT(U12/7.75)*7.75)=0,"",INT(U12-INT(U12/7.75)*7.75)&amp;"時間")&amp;IF((U12-INT(U12/7.75)*7.75-INT(U12-INT(U12/7.75)*7.75))=0,"",(U12-INT(U12/7.75)*7.75-INT(U12-INT(U12/7.75)*7.75))*60&amp;"分")</f>
        <v>1時間</v>
      </c>
      <c r="W13" s="33"/>
      <c r="X13" s="33"/>
      <c r="Y13" s="33"/>
      <c r="Z13" s="23"/>
      <c r="AA13" s="24"/>
      <c r="AB13" s="24"/>
      <c r="AC13" s="24"/>
      <c r="AD13" s="35"/>
      <c r="AE13" s="35"/>
      <c r="AF13" s="35"/>
      <c r="AG13" s="35"/>
      <c r="AH13" s="43">
        <f>IF(AG12&lt;0,0,INT(AG12-AH12*7.75))</f>
        <v>0</v>
      </c>
      <c r="AI13" s="118"/>
      <c r="AJ13" s="30">
        <f>IF(AND(AH12=0,AH13=0),0,IF(AF12=0.5,INT(AI12-3.875-(AJ12-0.5)*7.75),INT(AI12-AJ12*7.75)))</f>
        <v>0</v>
      </c>
      <c r="AK13" s="30">
        <f>IF(AF12=0.5,(AI12-3.875-(AJ12-0.5)*7.75-INT(AJ13))*60,(AI12-AJ12*7.75-INT(AJ13))*60)</f>
        <v>0</v>
      </c>
      <c r="AL13" s="35"/>
      <c r="AM13" s="30">
        <f>IF(AF12=0.5,INT(AL12-3.875-(AM12-0.5)*7.75),INT(AL12-AM12*7.75))</f>
        <v>0</v>
      </c>
      <c r="AN13" s="30">
        <f>IF(AF12=0.5,(AL12-3.875-(AM12-0.5)*7.75-INT(AM13))*60,(AL12-AM12*7.75-INT(AM13))*60)</f>
        <v>0</v>
      </c>
      <c r="AO13" s="13"/>
    </row>
    <row r="14" spans="1:41" s="2" customFormat="1" ht="15.75" customHeight="1">
      <c r="A14" s="2">
        <v>3</v>
      </c>
      <c r="B14" s="72"/>
      <c r="C14" s="77"/>
      <c r="D14" s="78"/>
      <c r="E14" s="281"/>
      <c r="F14" s="55">
        <v>1</v>
      </c>
      <c r="G14" s="79" t="s">
        <v>2</v>
      </c>
      <c r="H14" s="55">
        <v>15</v>
      </c>
      <c r="I14" s="79" t="s">
        <v>3</v>
      </c>
      <c r="J14" s="55">
        <v>8</v>
      </c>
      <c r="K14" s="79" t="s">
        <v>4</v>
      </c>
      <c r="L14" s="59"/>
      <c r="M14" s="79" t="s">
        <v>5</v>
      </c>
      <c r="N14" s="107"/>
      <c r="O14" s="137">
        <f t="shared" si="0"/>
        <v>0</v>
      </c>
      <c r="P14" s="137">
        <f>AJ14</f>
        <v>3</v>
      </c>
      <c r="Q14" s="137">
        <f>AM14</f>
        <v>36</v>
      </c>
      <c r="R14" s="163" t="str">
        <f>IF(AD14=0,"",IF(Y14&gt;=0,"繰越","本年"))</f>
        <v>繰越</v>
      </c>
      <c r="S14" s="283"/>
      <c r="T14" s="98" t="s">
        <v>52</v>
      </c>
      <c r="U14" s="80">
        <f>U8+U10+U12</f>
        <v>57.5</v>
      </c>
      <c r="V14" s="103" t="str">
        <f>IF(INT(U14/7.75)=0,0,INT(U14/7.75)&amp;"日")</f>
        <v>7日</v>
      </c>
      <c r="W14" s="33"/>
      <c r="X14" s="33"/>
      <c r="Y14" s="2">
        <f>$AA$5-AE14</f>
        <v>128.75</v>
      </c>
      <c r="Z14" s="23">
        <f>O14*7.75+O15</f>
        <v>3</v>
      </c>
      <c r="AA14" s="116">
        <f>IF(N14=0.5,N14,0)</f>
        <v>0</v>
      </c>
      <c r="AB14" s="116">
        <f>AB12+AA14</f>
        <v>0</v>
      </c>
      <c r="AC14" s="116">
        <f>AB14*7.75</f>
        <v>0</v>
      </c>
      <c r="AD14" s="6">
        <f>N14*7.75+N15</f>
        <v>3</v>
      </c>
      <c r="AE14" s="6">
        <f>AE12+AD14</f>
        <v>26.25</v>
      </c>
      <c r="AF14" s="6">
        <f>AE14*100-INT(AE14*100)</f>
        <v>0</v>
      </c>
      <c r="AG14" s="40">
        <f>AD14</f>
        <v>3</v>
      </c>
      <c r="AH14" s="37">
        <f>IF(AG14&lt;0,0,IF(AND(AD14&gt;=AL12,INT(AG14/7.75)=0),AM12,IF(AA14=0.5,0.5,INT(AG14/7.75))))</f>
        <v>0</v>
      </c>
      <c r="AI14" s="117">
        <f>IF(AD14=0,0,IF(AD14&gt;=AL12,IF((AI12+AL12)&gt;=$AD$7,$AD$7,AI12+AL12),IF(AF14=0.5,AI12+AD14,AI12+AD14)))</f>
        <v>26.25</v>
      </c>
      <c r="AJ14" s="38">
        <f>IF(AI14=0,0,IF(AL12&lt;=0,0,IF(AI14&gt;=$AD$7,$AG$7,IF(AF14=0.5,INT((AI14-3.875)/7.75)+0.5,INT(AI14/7.75)))))</f>
        <v>3</v>
      </c>
      <c r="AK14" s="39"/>
      <c r="AL14" s="38">
        <f>IF(AD14=0,0,IF($AD$7-AI14&gt;=0,IF(AF14=0.5,IF($AD$7-AI14&lt;=0,0,$AD$7-AI14),$AD$7-AI14),0))</f>
        <v>283.75</v>
      </c>
      <c r="AM14" s="38">
        <f>IF(AND(AH14=0,AH15=0),0,IF(AD14&gt;(AL12-3.875),0,IF(AF14=0.5,INT((AL14-3.875)/7.75)+0.5,INT(AL14/7.75))))</f>
        <v>36</v>
      </c>
      <c r="AN14" s="41"/>
      <c r="AO14" s="13"/>
    </row>
    <row r="15" spans="2:41" s="2" customFormat="1" ht="15.75" customHeight="1" thickBot="1">
      <c r="B15" s="72"/>
      <c r="C15" s="73"/>
      <c r="D15" s="74"/>
      <c r="E15" s="282"/>
      <c r="F15" s="56">
        <v>1</v>
      </c>
      <c r="G15" s="81" t="s">
        <v>2</v>
      </c>
      <c r="H15" s="56">
        <v>15</v>
      </c>
      <c r="I15" s="81" t="s">
        <v>3</v>
      </c>
      <c r="J15" s="56">
        <v>11</v>
      </c>
      <c r="K15" s="81" t="s">
        <v>4</v>
      </c>
      <c r="L15" s="61"/>
      <c r="M15" s="81" t="s">
        <v>6</v>
      </c>
      <c r="N15" s="109">
        <v>3</v>
      </c>
      <c r="O15" s="143">
        <f t="shared" si="0"/>
        <v>3</v>
      </c>
      <c r="P15" s="139" t="str">
        <f>IF(AND(AH14=0,AH15=0),0,IF(AND(AJ15=0,AK15=0),0,IF(AJ15=0,"",AJ15&amp;"時間")&amp;IF(AK15=0,"",AK15&amp;"分")))</f>
        <v>3時間</v>
      </c>
      <c r="Q15" s="144" t="str">
        <f>IF(AL14&lt;=0,0,IF(AM15=0,"",AM15&amp;"時間")&amp;IF(AN15=0,"",AN15&amp;"分"))</f>
        <v>4時間45分</v>
      </c>
      <c r="R15" s="164"/>
      <c r="S15" s="283"/>
      <c r="T15" s="99"/>
      <c r="U15" s="82"/>
      <c r="V15" s="131" t="str">
        <f>IF(INT(U14-INT(U14/7.75)*7.75)=0,"",INT(U14-INT(U14/7.75)*7.75)&amp;"時間")&amp;IF((U14-INT(U14/7.75)*7.75-INT(U14-INT(U14/7.75)*7.75))=0,"",(U14-INT(U14/7.75)*7.75-INT(U14-INT(U14/7.75)*7.75))*60&amp;"分")</f>
        <v>3時間15分</v>
      </c>
      <c r="W15" s="33"/>
      <c r="X15" s="33"/>
      <c r="Y15" s="33"/>
      <c r="Z15" s="23"/>
      <c r="AA15" s="24"/>
      <c r="AB15" s="24"/>
      <c r="AC15" s="24"/>
      <c r="AD15" s="35"/>
      <c r="AE15" s="35"/>
      <c r="AF15" s="35"/>
      <c r="AG15" s="35"/>
      <c r="AH15" s="43">
        <f>IF(AG14&lt;0,0,INT(AG14-AH14*7.75))</f>
        <v>3</v>
      </c>
      <c r="AI15" s="118"/>
      <c r="AJ15" s="30">
        <f>IF(AND(AH14=0,AH15=0),0,IF(AF14=0.5,INT(AI14-3.875-(AJ14-0.5)*7.75),INT(AI14-AJ14*7.75)))</f>
        <v>3</v>
      </c>
      <c r="AK15" s="30">
        <f>IF(AF14=0.5,(AI14-3.875-(AJ14-0.5)*7.75-INT(AJ15))*60,(AI14-AJ14*7.75-INT(AJ15))*60)</f>
        <v>0</v>
      </c>
      <c r="AL15" s="35"/>
      <c r="AM15" s="30">
        <f>IF(AF14=0.5,INT(AL14-3.875-(AM14-0.5)*7.75),INT(AL14-AM14*7.75))</f>
        <v>4</v>
      </c>
      <c r="AN15" s="30">
        <f>IF(AF14=0.5,(AL14-3.875-(AM14-0.5)*7.75-INT(AM15))*60,(AL14-AM14*7.75-INT(AM15))*60)</f>
        <v>45</v>
      </c>
      <c r="AO15" s="13"/>
    </row>
    <row r="16" spans="1:43" s="2" customFormat="1" ht="15.75" customHeight="1">
      <c r="A16" s="2">
        <v>4</v>
      </c>
      <c r="B16" s="72" t="s">
        <v>11</v>
      </c>
      <c r="C16" s="75"/>
      <c r="D16" s="76"/>
      <c r="E16" s="281"/>
      <c r="F16" s="54">
        <v>2</v>
      </c>
      <c r="G16" s="79" t="s">
        <v>2</v>
      </c>
      <c r="H16" s="55">
        <v>2</v>
      </c>
      <c r="I16" s="79" t="s">
        <v>3</v>
      </c>
      <c r="J16" s="55">
        <v>13</v>
      </c>
      <c r="K16" s="79" t="s">
        <v>4</v>
      </c>
      <c r="L16" s="59"/>
      <c r="M16" s="79" t="s">
        <v>5</v>
      </c>
      <c r="N16" s="107"/>
      <c r="O16" s="137">
        <f t="shared" si="0"/>
        <v>0</v>
      </c>
      <c r="P16" s="137">
        <f>AJ16</f>
        <v>3</v>
      </c>
      <c r="Q16" s="137">
        <f>AM16</f>
        <v>36</v>
      </c>
      <c r="R16" s="162" t="str">
        <f>IF(AD16=0,"",IF(Y16&gt;=0,"繰越","本年"))</f>
        <v>繰越</v>
      </c>
      <c r="S16" s="283"/>
      <c r="T16" s="95" t="s">
        <v>28</v>
      </c>
      <c r="U16" s="66">
        <f>SUMIF($F$10:$F$89,4,$Z$10:$Z$89)</f>
        <v>42.625</v>
      </c>
      <c r="V16" s="128" t="str">
        <f>IF(INT(U16/7.75)=0,0,INT(U16/7.75)&amp;"日")</f>
        <v>5日</v>
      </c>
      <c r="W16" s="33"/>
      <c r="X16" s="33"/>
      <c r="Y16" s="2">
        <f>$AA$5-AE16</f>
        <v>127.75</v>
      </c>
      <c r="Z16" s="23">
        <f>O16*7.75+O17</f>
        <v>1</v>
      </c>
      <c r="AA16" s="116">
        <f>IF(N16=0.5,N16,0)</f>
        <v>0</v>
      </c>
      <c r="AB16" s="116">
        <f>AB14+AA16</f>
        <v>0</v>
      </c>
      <c r="AC16" s="116">
        <f>AB16*7.75</f>
        <v>0</v>
      </c>
      <c r="AD16" s="6">
        <f>N16*7.75+N17</f>
        <v>1</v>
      </c>
      <c r="AE16" s="6">
        <f>AE14+AD16</f>
        <v>27.25</v>
      </c>
      <c r="AF16" s="6">
        <f>AE16*100-INT(AE16*100)</f>
        <v>0</v>
      </c>
      <c r="AG16" s="40">
        <f>AD16</f>
        <v>1</v>
      </c>
      <c r="AH16" s="37">
        <f>IF(AG16&lt;0,0,IF(AND(AD16&gt;=AL14,INT(AG16/7.75)=0),AM14,IF(AA16=0.5,0.5,INT(AG16/7.75))))</f>
        <v>0</v>
      </c>
      <c r="AI16" s="117">
        <f>IF(AD16=0,0,IF(AD16&gt;=AL14,IF((AI14+AL14)&gt;=$AD$7,$AD$7,AI14+AL14),IF(AF16=0.5,AI14+AD16,AI14+AD16)))</f>
        <v>27.25</v>
      </c>
      <c r="AJ16" s="38">
        <f>IF(AI16=0,0,IF(AL14&lt;=0,0,IF(AI16&gt;=$AD$7,$AG$7,IF(AF16=0.5,INT((AI16-3.875)/7.75)+0.5,INT(AI16/7.75)))))</f>
        <v>3</v>
      </c>
      <c r="AK16" s="39"/>
      <c r="AL16" s="38">
        <f>IF(AD16=0,0,IF($AD$7-AI16&gt;=0,IF(AF16=0.5,IF($AD$7-AI16&lt;=0,0,$AD$7-AI16),$AD$7-AI16),0))</f>
        <v>282.75</v>
      </c>
      <c r="AM16" s="38">
        <f>IF(AND(AH16=0,AH17=0),0,IF(AD16&gt;(AL14-3.875),0,IF(AF16=0.5,INT((AL16-3.875)/7.75)+0.5,INT(AL16/7.75))))</f>
        <v>36</v>
      </c>
      <c r="AN16" s="41"/>
      <c r="AO16" s="13"/>
      <c r="AP16" s="124"/>
      <c r="AQ16" s="11"/>
    </row>
    <row r="17" spans="2:42" s="2" customFormat="1" ht="15.75" customHeight="1">
      <c r="B17" s="72"/>
      <c r="C17" s="75"/>
      <c r="D17" s="76"/>
      <c r="E17" s="282"/>
      <c r="F17" s="54">
        <v>2</v>
      </c>
      <c r="G17" s="81" t="s">
        <v>2</v>
      </c>
      <c r="H17" s="56">
        <v>2</v>
      </c>
      <c r="I17" s="81" t="s">
        <v>3</v>
      </c>
      <c r="J17" s="56">
        <v>14</v>
      </c>
      <c r="K17" s="81" t="s">
        <v>4</v>
      </c>
      <c r="L17" s="61"/>
      <c r="M17" s="81" t="s">
        <v>6</v>
      </c>
      <c r="N17" s="109">
        <v>1</v>
      </c>
      <c r="O17" s="141">
        <f t="shared" si="0"/>
        <v>1</v>
      </c>
      <c r="P17" s="139" t="str">
        <f>IF(AND(AH16=0,AH17=0),0,IF(AND(AJ17=0,AK17=0),0,IF(AJ17=0,"",AJ17&amp;"時間")&amp;IF(AK17=0,"",AK17&amp;"分")))</f>
        <v>4時間</v>
      </c>
      <c r="Q17" s="145" t="str">
        <f>IF(AL16&lt;=0,0,IF(AM17=0,"",AM17&amp;"時間")&amp;IF(AN17=0,"",AN17&amp;"分"))</f>
        <v>3時間45分</v>
      </c>
      <c r="R17" s="162"/>
      <c r="S17" s="283"/>
      <c r="T17" s="96"/>
      <c r="U17" s="67"/>
      <c r="V17" s="129" t="str">
        <f>IF(INT(U16-INT(U16/7.75)*7.75)=0,"",INT(U16-INT(U16/7.75)*7.75)&amp;"時間")&amp;IF((U16-INT(U16/7.75)*7.75-INT(U16-INT(U16/7.75)*7.75))=0,"",(U16-INT(U16/7.75)*7.75-INT(U16-INT(U16/7.75)*7.75))*60&amp;"分")</f>
        <v>3時間52.5分</v>
      </c>
      <c r="W17" s="33"/>
      <c r="X17" s="33"/>
      <c r="Y17" s="33"/>
      <c r="Z17" s="23"/>
      <c r="AA17" s="24"/>
      <c r="AB17" s="24"/>
      <c r="AC17" s="24"/>
      <c r="AD17" s="35"/>
      <c r="AE17" s="35"/>
      <c r="AF17" s="35"/>
      <c r="AG17" s="35"/>
      <c r="AH17" s="43">
        <f>IF(AG16&lt;0,0,INT(AG16-AH16*7.75))</f>
        <v>1</v>
      </c>
      <c r="AI17" s="35"/>
      <c r="AJ17" s="30">
        <f>IF(AND(AH16=0,AH17=0),0,IF(AF16=0.5,INT(AI16-3.875-(AJ16-0.5)*7.75),INT(AI16-AJ16*7.75)))</f>
        <v>4</v>
      </c>
      <c r="AK17" s="30">
        <f>IF(AF16=0.5,(AI16-3.875-(AJ16-0.5)*7.75-INT(AJ17))*60,(AI16-AJ16*7.75-INT(AJ17))*60)</f>
        <v>0</v>
      </c>
      <c r="AL17" s="35"/>
      <c r="AM17" s="30">
        <f>IF(AF16=0.5,INT(AL16-3.875-(AM16-0.5)*7.75),INT(AL16-AM16*7.75))</f>
        <v>3</v>
      </c>
      <c r="AN17" s="30">
        <f>IF(AF16=0.5,(AL16-3.875-(AM16-0.5)*7.75-INT(AM17))*60,(AL16-AM16*7.75-INT(AM17))*60)</f>
        <v>45</v>
      </c>
      <c r="AO17" s="13"/>
      <c r="AP17" s="123"/>
    </row>
    <row r="18" spans="1:41" s="2" customFormat="1" ht="15.75" customHeight="1">
      <c r="A18" s="2">
        <v>5</v>
      </c>
      <c r="B18" s="72"/>
      <c r="C18" s="77"/>
      <c r="D18" s="78"/>
      <c r="E18" s="281"/>
      <c r="F18" s="55">
        <v>2</v>
      </c>
      <c r="G18" s="79" t="s">
        <v>2</v>
      </c>
      <c r="H18" s="55">
        <v>13</v>
      </c>
      <c r="I18" s="79" t="s">
        <v>3</v>
      </c>
      <c r="J18" s="55"/>
      <c r="K18" s="79" t="s">
        <v>4</v>
      </c>
      <c r="L18" s="59"/>
      <c r="M18" s="79" t="s">
        <v>5</v>
      </c>
      <c r="N18" s="107">
        <v>1</v>
      </c>
      <c r="O18" s="137">
        <f t="shared" si="0"/>
        <v>1</v>
      </c>
      <c r="P18" s="137">
        <f>AJ18</f>
        <v>4</v>
      </c>
      <c r="Q18" s="137">
        <f>AM18</f>
        <v>35</v>
      </c>
      <c r="R18" s="163" t="str">
        <f>IF(AD18=0,"",IF(Y18&gt;=0,"繰越","本年"))</f>
        <v>繰越</v>
      </c>
      <c r="S18" s="283"/>
      <c r="T18" s="97" t="s">
        <v>35</v>
      </c>
      <c r="U18" s="71">
        <f>SUMIF($F$10:$F$89,5,$Z$10:$Z$89)</f>
        <v>30.25</v>
      </c>
      <c r="V18" s="132" t="str">
        <f>IF(INT(U18/7.75)=0,0,INT(U18/7.75)&amp;"日")</f>
        <v>3日</v>
      </c>
      <c r="W18" s="33"/>
      <c r="X18" s="33"/>
      <c r="Y18" s="2">
        <f>$AA$5-AE18</f>
        <v>120</v>
      </c>
      <c r="Z18" s="23">
        <f>O18*7.75+O19</f>
        <v>7.75</v>
      </c>
      <c r="AA18" s="116">
        <f>IF(N18=0.5,N18,0)</f>
        <v>0</v>
      </c>
      <c r="AB18" s="116">
        <f>AB16+AA18</f>
        <v>0</v>
      </c>
      <c r="AC18" s="116">
        <f>AB18*7.75</f>
        <v>0</v>
      </c>
      <c r="AD18" s="6">
        <f>N18*7.75+N19</f>
        <v>7.75</v>
      </c>
      <c r="AE18" s="6">
        <f>AE16+AD18</f>
        <v>35</v>
      </c>
      <c r="AF18" s="6">
        <f>AE18*100-INT(AE18*100)</f>
        <v>0</v>
      </c>
      <c r="AG18" s="40">
        <f>AD18</f>
        <v>7.75</v>
      </c>
      <c r="AH18" s="119">
        <f>IF(AG18&lt;0,0,IF(AND(AD18&gt;=AL16,INT(AG18/7.75)=0),AM16,IF(AA18=0.5,0.5,INT(AG18/7.75))))</f>
        <v>1</v>
      </c>
      <c r="AI18" s="117">
        <f>IF(AD18=0,0,IF(AD18&gt;=AL16,IF((AI16+AL16)&gt;=$AD$7,$AD$7,AI16+AL16),IF(AF18=0.5,AI16+AD18,AI16+AD18)))</f>
        <v>35</v>
      </c>
      <c r="AJ18" s="38">
        <f>IF(AI18=0,0,IF(AL16&lt;=0,0,IF(AI18&gt;=$AD$7,$AG$7,IF(AF18=0.5,INT((AI18-3.875)/7.75)+0.5,INT(AI18/7.75)))))</f>
        <v>4</v>
      </c>
      <c r="AK18" s="39"/>
      <c r="AL18" s="38">
        <f>IF(AD18=0,0,IF($AD$7-AI18&gt;=0,IF(AF18=0.5,IF($AD$7-AI18&lt;=0,0,$AD$7-AI18),$AD$7-AI18),0))</f>
        <v>275</v>
      </c>
      <c r="AM18" s="38">
        <f>IF(AND(AH18=0,AH19=0),0,IF(AD18&gt;(AL16-3.875),0,IF(AF18=0.5,INT((AL18-3.875)/7.75)+0.5,INT(AL18/7.75))))</f>
        <v>35</v>
      </c>
      <c r="AN18" s="41"/>
      <c r="AO18" s="29"/>
    </row>
    <row r="19" spans="2:41" s="2" customFormat="1" ht="15.75" customHeight="1">
      <c r="B19" s="72"/>
      <c r="C19" s="73"/>
      <c r="D19" s="74"/>
      <c r="E19" s="282"/>
      <c r="F19" s="56">
        <v>2</v>
      </c>
      <c r="G19" s="81" t="s">
        <v>2</v>
      </c>
      <c r="H19" s="56">
        <v>13</v>
      </c>
      <c r="I19" s="81" t="s">
        <v>3</v>
      </c>
      <c r="J19" s="56"/>
      <c r="K19" s="81" t="s">
        <v>4</v>
      </c>
      <c r="L19" s="61"/>
      <c r="M19" s="81" t="s">
        <v>6</v>
      </c>
      <c r="N19" s="109"/>
      <c r="O19" s="143">
        <f t="shared" si="0"/>
        <v>0</v>
      </c>
      <c r="P19" s="139" t="str">
        <f>IF(AND(AH18=0,AH19=0),0,IF(AND(AJ19=0,AK19=0),0,IF(AJ19=0,"",AJ19&amp;"時間")&amp;IF(AK19=0,"",AK19&amp;"分")))</f>
        <v>4時間</v>
      </c>
      <c r="Q19" s="145" t="str">
        <f>IF(AL18&lt;=0,0,IF(AM19=0,"",AM19&amp;"時間")&amp;IF(AN19=0,"",AN19&amp;"分"))</f>
        <v>3時間45分</v>
      </c>
      <c r="R19" s="164"/>
      <c r="S19" s="283"/>
      <c r="T19" s="96"/>
      <c r="U19" s="67"/>
      <c r="V19" s="129" t="str">
        <f>IF(INT(U18-INT(U18/7.75)*7.75)=0,"",INT(U18-INT(U18/7.75)*7.75)&amp;"時間")&amp;IF((U18-INT(U18/7.75)*7.75-INT(U18-INT(U18/7.75)*7.75))=0,"",(U18-INT(U18/7.75)*7.75-INT(U18-INT(U18/7.75)*7.75))*60&amp;"分")</f>
        <v>7時間</v>
      </c>
      <c r="W19" s="33"/>
      <c r="X19" s="33"/>
      <c r="Y19" s="33"/>
      <c r="Z19" s="23"/>
      <c r="AA19" s="24"/>
      <c r="AB19" s="24"/>
      <c r="AC19" s="24"/>
      <c r="AD19" s="35"/>
      <c r="AE19" s="35"/>
      <c r="AF19" s="35"/>
      <c r="AG19" s="35"/>
      <c r="AH19" s="43">
        <f>IF(AG18&lt;0,0,INT(AG18-AH18*7.75))</f>
        <v>0</v>
      </c>
      <c r="AI19" s="35"/>
      <c r="AJ19" s="30">
        <f>IF(AND(AH18=0,AH19=0),0,IF(AF18=0.5,INT(AI18-3.875-(AJ18-0.5)*7.75),INT(AI18-AJ18*7.75)))</f>
        <v>4</v>
      </c>
      <c r="AK19" s="30">
        <f>IF(AF18=0.5,(AI18-3.875-(AJ18-0.5)*7.75-INT(AJ19))*60,(AI18-AJ18*7.75-INT(AJ19))*60)</f>
        <v>0</v>
      </c>
      <c r="AL19" s="35"/>
      <c r="AM19" s="30">
        <f>IF(AF18=0.5,INT(AL18-3.875-(AM18-0.5)*7.75),INT(AL18-AM18*7.75))</f>
        <v>3</v>
      </c>
      <c r="AN19" s="30">
        <f>IF(AF18=0.5,(AL18-3.875-(AM18-0.5)*7.75-INT(AM19))*60,(AL18-AM18*7.75-INT(AM19))*60)</f>
        <v>45</v>
      </c>
      <c r="AO19" s="21"/>
    </row>
    <row r="20" spans="1:41" s="2" customFormat="1" ht="15.75" customHeight="1">
      <c r="A20" s="2">
        <v>6</v>
      </c>
      <c r="B20" s="72" t="s">
        <v>12</v>
      </c>
      <c r="C20" s="77"/>
      <c r="D20" s="78"/>
      <c r="E20" s="281"/>
      <c r="F20" s="55">
        <v>2</v>
      </c>
      <c r="G20" s="16" t="s">
        <v>2</v>
      </c>
      <c r="H20" s="54">
        <v>18</v>
      </c>
      <c r="I20" s="16" t="s">
        <v>3</v>
      </c>
      <c r="J20" s="54">
        <v>8</v>
      </c>
      <c r="K20" s="16" t="s">
        <v>4</v>
      </c>
      <c r="L20" s="60"/>
      <c r="M20" s="16" t="s">
        <v>5</v>
      </c>
      <c r="N20" s="107"/>
      <c r="O20" s="137">
        <f t="shared" si="0"/>
        <v>0</v>
      </c>
      <c r="P20" s="137">
        <f>AJ20</f>
        <v>5</v>
      </c>
      <c r="Q20" s="137">
        <f>AM20</f>
        <v>34</v>
      </c>
      <c r="R20" s="163" t="str">
        <f>IF(AD20=0,"",IF(Y20&gt;=0,"繰越","本年"))</f>
        <v>繰越</v>
      </c>
      <c r="S20" s="283"/>
      <c r="T20" s="97" t="s">
        <v>29</v>
      </c>
      <c r="U20" s="71">
        <f>SUMIF($F$10:$F$89,6,$Z$10:$Z$89)</f>
        <v>62</v>
      </c>
      <c r="V20" s="130" t="str">
        <f>IF(INT(U20/7.75)=0,0,INT(U20/7.75)&amp;"日")</f>
        <v>8日</v>
      </c>
      <c r="W20" s="33"/>
      <c r="X20" s="33"/>
      <c r="Y20" s="2">
        <f>$AA$5-AE20</f>
        <v>114</v>
      </c>
      <c r="Z20" s="23">
        <f>O20*7.75+O21</f>
        <v>6</v>
      </c>
      <c r="AA20" s="116">
        <f>IF(N20=0.5,N20,0)</f>
        <v>0</v>
      </c>
      <c r="AB20" s="116">
        <f>AB18+AA20</f>
        <v>0</v>
      </c>
      <c r="AC20" s="116">
        <f>AB20*7.75</f>
        <v>0</v>
      </c>
      <c r="AD20" s="6">
        <f>N20*7.75+N21</f>
        <v>6</v>
      </c>
      <c r="AE20" s="6">
        <f>AE18+AD20</f>
        <v>41</v>
      </c>
      <c r="AF20" s="6">
        <f>AE20*100-INT(AE20*100)</f>
        <v>0</v>
      </c>
      <c r="AG20" s="40">
        <f>AD20</f>
        <v>6</v>
      </c>
      <c r="AH20" s="37">
        <f>IF(AG20&lt;0,0,IF(AND(AD20&gt;=AL18,INT(AG20/7.75)=0),AM18,IF(AA20=0.5,0.5,INT(AG20/7.75))))</f>
        <v>0</v>
      </c>
      <c r="AI20" s="117">
        <f>IF(AD20=0,0,IF(AD20&gt;=AL18,IF((AI18+AL18)&gt;=$AD$7,$AD$7,AI18+AL18),IF(AF20=0.5,AI18+AD20,AI18+AD20)))</f>
        <v>41</v>
      </c>
      <c r="AJ20" s="38">
        <f>IF(AI20=0,0,IF(AL18&lt;=0,0,IF(AI20&gt;=$AD$7,$AG$7,IF(AF20=0.5,INT((AI20-3.875)/7.75)+0.5,INT(AI20/7.75)))))</f>
        <v>5</v>
      </c>
      <c r="AK20" s="39"/>
      <c r="AL20" s="38">
        <f>IF(AD20=0,0,IF($AD$7-AI20&gt;=0,IF(AF20=0.5,IF($AD$7-AI20&lt;=0,0,$AD$7-AI20),$AD$7-AI20),0))</f>
        <v>269</v>
      </c>
      <c r="AM20" s="38">
        <f>IF(AND(AH20=0,AH21=0),0,IF(AD20&gt;(AL18-3.875),0,IF(AF20=0.5,INT((AL20-3.875)/7.75)+0.5,INT(AL20/7.75))))</f>
        <v>34</v>
      </c>
      <c r="AN20" s="41"/>
      <c r="AO20" s="21"/>
    </row>
    <row r="21" spans="2:41" s="2" customFormat="1" ht="15.75" customHeight="1">
      <c r="B21" s="72"/>
      <c r="C21" s="73"/>
      <c r="D21" s="74"/>
      <c r="E21" s="282"/>
      <c r="F21" s="56">
        <v>2</v>
      </c>
      <c r="G21" s="16" t="s">
        <v>2</v>
      </c>
      <c r="H21" s="54">
        <v>18</v>
      </c>
      <c r="I21" s="16" t="s">
        <v>3</v>
      </c>
      <c r="J21" s="54">
        <v>15</v>
      </c>
      <c r="K21" s="16" t="s">
        <v>4</v>
      </c>
      <c r="L21" s="60"/>
      <c r="M21" s="16" t="s">
        <v>6</v>
      </c>
      <c r="N21" s="109">
        <v>6</v>
      </c>
      <c r="O21" s="143">
        <f t="shared" si="0"/>
        <v>6</v>
      </c>
      <c r="P21" s="139" t="str">
        <f>IF(AND(AH20=0,AH21=0),0,IF(AND(AJ21=0,AK21=0),0,IF(AJ21=0,"",AJ21&amp;"時間")&amp;IF(AK21=0,"",AK21&amp;"分")))</f>
        <v>2時間15分</v>
      </c>
      <c r="Q21" s="145" t="str">
        <f>IF(AL20&lt;=0,0,IF(AM21=0,"",AM21&amp;"時間")&amp;IF(AN21=0,"",AN21&amp;"分"))</f>
        <v>5時間30分</v>
      </c>
      <c r="R21" s="164"/>
      <c r="S21" s="283"/>
      <c r="T21" s="96"/>
      <c r="U21" s="67"/>
      <c r="V21" s="129">
        <f>IF(INT(U20-INT(U20/7.75)*7.75)=0,"",INT(U20-INT(U20/7.75)*7.75)&amp;"時間")&amp;IF((U20-INT(U20/7.75)*7.75-INT(U20-INT(U20/7.75)*7.75))=0,"",(U20-INT(U20/7.75)*7.75-INT(U20-INT(U20/7.75)*7.75))*60&amp;"分")</f>
      </c>
      <c r="W21" s="22"/>
      <c r="X21" s="22"/>
      <c r="Y21" s="22"/>
      <c r="Z21" s="23"/>
      <c r="AA21" s="24"/>
      <c r="AB21" s="24"/>
      <c r="AC21" s="24"/>
      <c r="AD21" s="35"/>
      <c r="AE21" s="35"/>
      <c r="AF21" s="35"/>
      <c r="AG21" s="35"/>
      <c r="AH21" s="43">
        <f>IF(AG20&lt;0,0,INT(AG20-AH20*7.75))</f>
        <v>6</v>
      </c>
      <c r="AI21" s="35"/>
      <c r="AJ21" s="30">
        <f>IF(AND(AH20=0,AH21=0),0,IF(AF20=0.5,INT(AI20-3.875-(AJ20-0.5)*7.75),INT(AI20-AJ20*7.75)))</f>
        <v>2</v>
      </c>
      <c r="AK21" s="30">
        <f>IF(AF20=0.5,(AI20-3.875-(AJ20-0.5)*7.75-INT(AJ21))*60,(AI20-AJ20*7.75-INT(AJ21))*60)</f>
        <v>15</v>
      </c>
      <c r="AL21" s="35"/>
      <c r="AM21" s="30">
        <f>IF(AF20=0.5,INT(AL20-3.875-(AM20-0.5)*7.75),INT(AL20-AM20*7.75))</f>
        <v>5</v>
      </c>
      <c r="AN21" s="30">
        <f>IF(AF20=0.5,(AL20-3.875-(AM20-0.5)*7.75-INT(AM21))*60,(AL20-AM20*7.75-INT(AM21))*60)</f>
        <v>30</v>
      </c>
      <c r="AO21" s="21"/>
    </row>
    <row r="22" spans="1:42" s="2" customFormat="1" ht="15.75" customHeight="1">
      <c r="A22" s="2">
        <v>7</v>
      </c>
      <c r="B22" s="72"/>
      <c r="C22" s="75"/>
      <c r="D22" s="76"/>
      <c r="E22" s="281"/>
      <c r="F22" s="54">
        <v>3</v>
      </c>
      <c r="G22" s="79" t="s">
        <v>2</v>
      </c>
      <c r="H22" s="55">
        <v>2</v>
      </c>
      <c r="I22" s="79" t="s">
        <v>3</v>
      </c>
      <c r="J22" s="55"/>
      <c r="K22" s="79" t="s">
        <v>4</v>
      </c>
      <c r="L22" s="59"/>
      <c r="M22" s="79" t="s">
        <v>5</v>
      </c>
      <c r="N22" s="107">
        <v>1</v>
      </c>
      <c r="O22" s="137">
        <f t="shared" si="0"/>
        <v>1</v>
      </c>
      <c r="P22" s="137">
        <f>AJ22</f>
        <v>6</v>
      </c>
      <c r="Q22" s="137">
        <f>AM22</f>
        <v>33</v>
      </c>
      <c r="R22" s="162" t="str">
        <f>IF(AD22=0,"",IF(Y22&gt;=0,"繰越","本年"))</f>
        <v>繰越</v>
      </c>
      <c r="S22" s="283"/>
      <c r="T22" s="97" t="s">
        <v>30</v>
      </c>
      <c r="U22" s="71">
        <f>SUMIF($F$10:$F$89,7,$Z$10:$Z$89)</f>
        <v>12</v>
      </c>
      <c r="V22" s="130" t="str">
        <f>IF(INT(U22/7.75)=0,0,INT(U22/7.75)&amp;"日")</f>
        <v>1日</v>
      </c>
      <c r="W22" s="22"/>
      <c r="X22" s="22"/>
      <c r="Y22" s="2">
        <f>$AA$5-AE22</f>
        <v>106.25</v>
      </c>
      <c r="Z22" s="23">
        <f>O22*7.75+O23</f>
        <v>7.75</v>
      </c>
      <c r="AA22" s="116">
        <f>IF(N22=0.5,N22,0)</f>
        <v>0</v>
      </c>
      <c r="AB22" s="116">
        <f>AB20+AA22</f>
        <v>0</v>
      </c>
      <c r="AC22" s="116">
        <f>AB22*7.75</f>
        <v>0</v>
      </c>
      <c r="AD22" s="6">
        <f>N22*7.75+N23</f>
        <v>7.75</v>
      </c>
      <c r="AE22" s="6">
        <f>AE20+AD22</f>
        <v>48.75</v>
      </c>
      <c r="AF22" s="6">
        <f>AE22*100-INT(AE22*100)</f>
        <v>0</v>
      </c>
      <c r="AG22" s="40">
        <f>AD22</f>
        <v>7.75</v>
      </c>
      <c r="AH22" s="37">
        <f>IF(AG22&lt;0,0,IF(AND(AD22&gt;=AL20,INT(AG22/7.75)=0),AM20,IF(AA22=0.5,0.5,INT(AG22/7.75))))</f>
        <v>1</v>
      </c>
      <c r="AI22" s="117">
        <f>IF(AD22=0,0,IF(AD22&gt;=AL20,IF((AI20+AL20)&gt;=$AD$7,$AD$7,AI20+AL20),IF(AF22=0.5,AI20+AD22,AI20+AD22)))</f>
        <v>48.75</v>
      </c>
      <c r="AJ22" s="38">
        <f>IF(AI22=0,0,IF(AL20&lt;=0,0,IF(AI22&gt;=$AD$7,$AG$7,IF(AF22=0.5,INT((AI22-3.875)/7.75)+0.5,INT(AI22/7.75)))))</f>
        <v>6</v>
      </c>
      <c r="AK22" s="39"/>
      <c r="AL22" s="38">
        <f>IF(AD22=0,0,IF($AD$7-AI22&gt;=0,IF(AF22=0.5,IF($AD$7-AI22&lt;=0,0,$AD$7-AI22),$AD$7-AI22),0))</f>
        <v>261.25</v>
      </c>
      <c r="AM22" s="38">
        <f>IF(AND(AH22=0,AH23=0),0,IF(AD22&gt;(AL20-3.875),0,IF(AF22=0.5,INT((AL22-3.875)/7.75)+0.5,INT(AL22/7.75))))</f>
        <v>33</v>
      </c>
      <c r="AN22" s="41"/>
      <c r="AO22" s="21"/>
      <c r="AP22" s="123"/>
    </row>
    <row r="23" spans="2:42" s="2" customFormat="1" ht="15.75" customHeight="1" thickBot="1">
      <c r="B23" s="72"/>
      <c r="C23" s="75"/>
      <c r="D23" s="76"/>
      <c r="E23" s="282"/>
      <c r="F23" s="54">
        <v>3</v>
      </c>
      <c r="G23" s="81" t="s">
        <v>2</v>
      </c>
      <c r="H23" s="56">
        <v>2</v>
      </c>
      <c r="I23" s="81" t="s">
        <v>3</v>
      </c>
      <c r="J23" s="56"/>
      <c r="K23" s="81" t="s">
        <v>4</v>
      </c>
      <c r="L23" s="61"/>
      <c r="M23" s="81" t="s">
        <v>6</v>
      </c>
      <c r="N23" s="109"/>
      <c r="O23" s="141">
        <f t="shared" si="0"/>
        <v>0</v>
      </c>
      <c r="P23" s="139" t="str">
        <f>IF(AND(AH22=0,AH23=0),0,IF(AND(AJ23=0,AK23=0),0,IF(AJ23=0,"",AJ23&amp;"時間")&amp;IF(AK23=0,"",AK23&amp;"分")))</f>
        <v>2時間15分</v>
      </c>
      <c r="Q23" s="135" t="str">
        <f>IF(AL22&lt;=0,0,IF(AM23=0,"",AM23&amp;"時間")&amp;IF(AN23=0,"",AN23&amp;"分"))</f>
        <v>5時間30分</v>
      </c>
      <c r="R23" s="162"/>
      <c r="S23" s="283"/>
      <c r="T23" s="100"/>
      <c r="U23" s="83"/>
      <c r="V23" s="129" t="str">
        <f>IF(INT(U22-INT(U22/7.75)*7.75)=0,"",INT(U22-INT(U22/7.75)*7.75)&amp;"時間")&amp;IF((U22-INT(U22/7.75)*7.75-INT(U22-INT(U22/7.75)*7.75))=0,"",(U22-INT(U22/7.75)*7.75-INT(U22-INT(U22/7.75)*7.75))*60&amp;"分")</f>
        <v>4時間15分</v>
      </c>
      <c r="W23" s="33"/>
      <c r="X23" s="33"/>
      <c r="Y23" s="33"/>
      <c r="Z23" s="23"/>
      <c r="AA23" s="24"/>
      <c r="AB23" s="24"/>
      <c r="AC23" s="24"/>
      <c r="AD23" s="35"/>
      <c r="AE23" s="35"/>
      <c r="AF23" s="35"/>
      <c r="AG23" s="35"/>
      <c r="AH23" s="43">
        <f>IF(AG22&lt;0,0,INT(AG22-AH22*7.75))</f>
        <v>0</v>
      </c>
      <c r="AI23" s="35"/>
      <c r="AJ23" s="30">
        <f>IF(AND(AH22=0,AH23=0),0,IF(AF22=0.5,INT(AI22-3.875-(AJ22-0.5)*7.75),INT(AI22-AJ22*7.75)))</f>
        <v>2</v>
      </c>
      <c r="AK23" s="30">
        <f>IF(AF22=0.5,(AI22-3.875-(AJ22-0.5)*7.75-INT(AJ23))*60,(AI22-AJ22*7.75-INT(AJ23))*60)</f>
        <v>15</v>
      </c>
      <c r="AL23" s="35"/>
      <c r="AM23" s="30">
        <f>IF(AF22=0.5,INT(AL22-3.875-(AM22-0.5)*7.75),INT(AL22-AM22*7.75))</f>
        <v>5</v>
      </c>
      <c r="AN23" s="30">
        <f>IF(AF22=0.5,(AL22-3.875-(AM22-0.5)*7.75-INT(AM23))*60,(AL22-AM22*7.75-INT(AM23))*60)</f>
        <v>30</v>
      </c>
      <c r="AO23" s="21"/>
      <c r="AP23" s="123"/>
    </row>
    <row r="24" spans="1:42" s="2" customFormat="1" ht="15.75" customHeight="1">
      <c r="A24" s="2">
        <v>8</v>
      </c>
      <c r="B24" s="72" t="s">
        <v>13</v>
      </c>
      <c r="C24" s="77"/>
      <c r="D24" s="78"/>
      <c r="E24" s="281"/>
      <c r="F24" s="55">
        <v>3</v>
      </c>
      <c r="G24" s="79" t="s">
        <v>2</v>
      </c>
      <c r="H24" s="55">
        <v>4</v>
      </c>
      <c r="I24" s="79" t="s">
        <v>3</v>
      </c>
      <c r="J24" s="55">
        <v>15</v>
      </c>
      <c r="K24" s="79" t="s">
        <v>4</v>
      </c>
      <c r="L24" s="59" t="s">
        <v>73</v>
      </c>
      <c r="M24" s="79" t="s">
        <v>5</v>
      </c>
      <c r="N24" s="107"/>
      <c r="O24" s="137">
        <f t="shared" si="0"/>
        <v>0</v>
      </c>
      <c r="P24" s="137">
        <f>AJ24</f>
        <v>6</v>
      </c>
      <c r="Q24" s="137">
        <f>AM24</f>
        <v>33</v>
      </c>
      <c r="R24" s="163" t="str">
        <f>IF(AD24=0,"",IF(Y24&gt;=0,"繰越","本年"))</f>
        <v>繰越</v>
      </c>
      <c r="S24" s="283"/>
      <c r="T24" s="98" t="s">
        <v>38</v>
      </c>
      <c r="U24" s="80">
        <f>U16+U18+U20+U22</f>
        <v>146.875</v>
      </c>
      <c r="V24" s="103" t="str">
        <f>IF(INT(U24/7.75)=0,0,INT(U24/7.75)&amp;"日")</f>
        <v>18日</v>
      </c>
      <c r="W24" s="33"/>
      <c r="X24" s="33"/>
      <c r="Y24" s="2">
        <f>$AA$5-AE24</f>
        <v>105.25</v>
      </c>
      <c r="Z24" s="23">
        <f>O24*7.75+O25</f>
        <v>1</v>
      </c>
      <c r="AA24" s="116">
        <f>IF(N24=0.5,N24,0)</f>
        <v>0</v>
      </c>
      <c r="AB24" s="116">
        <f>AB22+AA24</f>
        <v>0</v>
      </c>
      <c r="AC24" s="116">
        <f>AB24*7.75</f>
        <v>0</v>
      </c>
      <c r="AD24" s="6">
        <f>N24*7.75+N25</f>
        <v>1</v>
      </c>
      <c r="AE24" s="6">
        <f>AE22+AD24</f>
        <v>49.75</v>
      </c>
      <c r="AF24" s="6">
        <f>AE24*100-INT(AE24*100)</f>
        <v>0</v>
      </c>
      <c r="AG24" s="40">
        <f>AD24</f>
        <v>1</v>
      </c>
      <c r="AH24" s="37">
        <f>IF(AG24&lt;0,0,IF(AND(AD24&gt;=AL22,INT(AG24/7.75)=0),AM22,IF(AA24=0.5,0.5,INT(AG24/7.75))))</f>
        <v>0</v>
      </c>
      <c r="AI24" s="117">
        <f>IF(AD24=0,0,IF(AD24&gt;=AL22,IF((AI22+AL22)&gt;=$AD$7,$AD$7,AI22+AL22),IF(AF24=0.5,AI22+AD24,AI22+AD24)))</f>
        <v>49.75</v>
      </c>
      <c r="AJ24" s="38">
        <f>IF(AI24=0,0,IF(AL22&lt;=0,0,IF(AI24&gt;=$AD$7,$AG$7,IF(AF24=0.5,INT((AI24-3.875)/7.75)+0.5,INT(AI24/7.75)))))</f>
        <v>6</v>
      </c>
      <c r="AK24" s="39"/>
      <c r="AL24" s="38">
        <f>IF(AD24=0,0,IF($AD$7-AI24&gt;=0,IF(AF24=0.5,IF($AD$7-AI24&lt;=0,0,$AD$7-AI24),$AD$7-AI24),0))</f>
        <v>260.25</v>
      </c>
      <c r="AM24" s="38">
        <f>IF(AND(AH24=0,AH25=0),0,IF(AD24&gt;(AL22-3.875),0,IF(AF24=0.5,INT((AL24-3.875)/7.75)+0.5,INT(AL24/7.75))))</f>
        <v>33</v>
      </c>
      <c r="AN24" s="41"/>
      <c r="AO24" s="21"/>
      <c r="AP24" s="123"/>
    </row>
    <row r="25" spans="2:42" s="2" customFormat="1" ht="15.75" customHeight="1" thickBot="1">
      <c r="B25" s="72"/>
      <c r="C25" s="73"/>
      <c r="D25" s="74"/>
      <c r="E25" s="282"/>
      <c r="F25" s="56">
        <v>3</v>
      </c>
      <c r="G25" s="81" t="s">
        <v>2</v>
      </c>
      <c r="H25" s="56">
        <v>4</v>
      </c>
      <c r="I25" s="81" t="s">
        <v>3</v>
      </c>
      <c r="J25" s="56">
        <v>16</v>
      </c>
      <c r="K25" s="81" t="s">
        <v>4</v>
      </c>
      <c r="L25" s="61" t="s">
        <v>73</v>
      </c>
      <c r="M25" s="81" t="s">
        <v>6</v>
      </c>
      <c r="N25" s="109">
        <v>1</v>
      </c>
      <c r="O25" s="143">
        <f t="shared" si="0"/>
        <v>1</v>
      </c>
      <c r="P25" s="139" t="str">
        <f>IF(AND(AH24=0,AH25=0),0,IF(AND(AJ25=0,AK25=0),0,IF(AJ25=0,"",AJ25&amp;"時間")&amp;IF(AK25=0,"",AK25&amp;"分")))</f>
        <v>3時間15分</v>
      </c>
      <c r="Q25" s="145" t="str">
        <f>IF(AL24&lt;=0,0,IF(AM25=0,"",AM25&amp;"時間")&amp;IF(AN25=0,"",AN25&amp;"分"))</f>
        <v>4時間30分</v>
      </c>
      <c r="R25" s="164"/>
      <c r="S25" s="283"/>
      <c r="T25" s="99"/>
      <c r="U25" s="82"/>
      <c r="V25" s="131" t="str">
        <f>IF(INT(U24-INT(U24/7.75)*7.75)=0,"",INT(U24-INT(U24/7.75)*7.75)&amp;"時間")&amp;IF((U24-INT(U24/7.75)*7.75-INT(U24-INT(U24/7.75)*7.75))=0,"",(U24-INT(U24/7.75)*7.75-INT(U24-INT(U24/7.75)*7.75))*60&amp;"分")</f>
        <v>7時間22.5分</v>
      </c>
      <c r="W25" s="33"/>
      <c r="X25" s="33"/>
      <c r="Y25" s="33"/>
      <c r="Z25" s="23"/>
      <c r="AA25" s="24"/>
      <c r="AB25" s="24"/>
      <c r="AC25" s="24"/>
      <c r="AD25" s="35"/>
      <c r="AE25" s="35"/>
      <c r="AF25" s="35"/>
      <c r="AG25" s="35"/>
      <c r="AH25" s="43">
        <f>IF(AG24&lt;0,0,INT(AG24-AH24*7.75))</f>
        <v>1</v>
      </c>
      <c r="AI25" s="35"/>
      <c r="AJ25" s="30">
        <f>IF(AND(AH24=0,AH25=0),0,IF(AF24=0.5,INT(AI24-3.875-(AJ24-0.5)*7.75),INT(AI24-AJ24*7.75)))</f>
        <v>3</v>
      </c>
      <c r="AK25" s="30">
        <f>IF(AF24=0.5,(AI24-3.875-(AJ24-0.5)*7.75-INT(AJ25))*60,(AI24-AJ24*7.75-INT(AJ25))*60)</f>
        <v>15</v>
      </c>
      <c r="AL25" s="35"/>
      <c r="AM25" s="30">
        <f>IF(AF24=0.5,INT(AL24-3.875-(AM24-0.5)*7.75),INT(AL24-AM24*7.75))</f>
        <v>4</v>
      </c>
      <c r="AN25" s="30">
        <f>IF(AF24=0.5,(AL24-3.875-(AM24-0.5)*7.75-INT(AM25))*60,(AL24-AM24*7.75-INT(AM25))*60)</f>
        <v>30</v>
      </c>
      <c r="AO25" s="21"/>
      <c r="AP25" s="123"/>
    </row>
    <row r="26" spans="1:42" s="2" customFormat="1" ht="15.75" customHeight="1">
      <c r="A26" s="2">
        <v>9</v>
      </c>
      <c r="B26" s="72"/>
      <c r="C26" s="75"/>
      <c r="D26" s="76"/>
      <c r="E26" s="281"/>
      <c r="F26" s="54">
        <v>3</v>
      </c>
      <c r="G26" s="79" t="s">
        <v>2</v>
      </c>
      <c r="H26" s="55">
        <v>7</v>
      </c>
      <c r="I26" s="79" t="s">
        <v>3</v>
      </c>
      <c r="J26" s="55"/>
      <c r="K26" s="79" t="s">
        <v>4</v>
      </c>
      <c r="L26" s="59"/>
      <c r="M26" s="79" t="s">
        <v>5</v>
      </c>
      <c r="N26" s="107">
        <v>1</v>
      </c>
      <c r="O26" s="137">
        <f t="shared" si="0"/>
        <v>1</v>
      </c>
      <c r="P26" s="137">
        <f>AJ26</f>
        <v>7</v>
      </c>
      <c r="Q26" s="137">
        <f>AM26</f>
        <v>32</v>
      </c>
      <c r="R26" s="162" t="str">
        <f>IF(AD26=0,"",IF(Y26&gt;=0,"繰越","本年"))</f>
        <v>繰越</v>
      </c>
      <c r="S26" s="283"/>
      <c r="T26" s="100" t="s">
        <v>31</v>
      </c>
      <c r="U26" s="84">
        <f>SUMIF($F$10:$F$89,8,$Z$10:$Z$89)</f>
        <v>15.75</v>
      </c>
      <c r="V26" s="128" t="str">
        <f>IF(INT(U26/7.75)=0,0,INT(U26/7.75)&amp;"日")</f>
        <v>2日</v>
      </c>
      <c r="W26" s="33"/>
      <c r="X26" s="33"/>
      <c r="Y26" s="2">
        <f>$AA$5-AE26</f>
        <v>97.5</v>
      </c>
      <c r="Z26" s="23">
        <f>O26*7.75+O27</f>
        <v>7.75</v>
      </c>
      <c r="AA26" s="116">
        <f>IF(N26=0.5,N26,0)</f>
        <v>0</v>
      </c>
      <c r="AB26" s="116">
        <f>AB24+AA26</f>
        <v>0</v>
      </c>
      <c r="AC26" s="116">
        <f>AB26*7.75</f>
        <v>0</v>
      </c>
      <c r="AD26" s="6">
        <f>N26*7.75+N27</f>
        <v>7.75</v>
      </c>
      <c r="AE26" s="6">
        <f>AE24+AD26</f>
        <v>57.5</v>
      </c>
      <c r="AF26" s="6">
        <f>AE26*100-INT(AE26*100)</f>
        <v>0</v>
      </c>
      <c r="AG26" s="40">
        <f>AD26</f>
        <v>7.75</v>
      </c>
      <c r="AH26" s="37">
        <f>IF(AG26&lt;0,0,IF(AND(AD26&gt;=AL24,INT(AG26/7.75)=0),AM24,IF(AA26=0.5,0.5,INT(AG26/7.75))))</f>
        <v>1</v>
      </c>
      <c r="AI26" s="117">
        <f>IF(AD26=0,0,IF(AD26&gt;=AL24,IF((AI24+AL24)&gt;=$AD$7,$AD$7,AI24+AL24),IF(AF26=0.5,AI24+AD26,AI24+AD26)))</f>
        <v>57.5</v>
      </c>
      <c r="AJ26" s="38">
        <f>IF(AI26=0,0,IF(AL24&lt;=0,0,IF(AI26&gt;=$AD$7,$AG$7,IF(AF26=0.5,INT((AI26-3.875)/7.75)+0.5,INT(AI26/7.75)))))</f>
        <v>7</v>
      </c>
      <c r="AK26" s="39"/>
      <c r="AL26" s="38">
        <f>IF(AD26=0,0,IF($AD$7-AI26&gt;=0,IF(AF26=0.5,IF($AD$7-AI26&lt;=0,0,$AD$7-AI26),$AD$7-AI26),0))</f>
        <v>252.5</v>
      </c>
      <c r="AM26" s="38">
        <f>IF(AND(AH26=0,AH27=0),0,IF(AD26&gt;(AL24-3.875),0,IF(AF26=0.5,INT((AL26-3.875)/7.75)+0.5,INT(AL26/7.75))))</f>
        <v>32</v>
      </c>
      <c r="AN26" s="41"/>
      <c r="AO26" s="21"/>
      <c r="AP26" s="123"/>
    </row>
    <row r="27" spans="2:41" s="2" customFormat="1" ht="15.75" customHeight="1">
      <c r="B27" s="72"/>
      <c r="C27" s="75"/>
      <c r="D27" s="76"/>
      <c r="E27" s="282"/>
      <c r="F27" s="54">
        <v>3</v>
      </c>
      <c r="G27" s="81" t="s">
        <v>2</v>
      </c>
      <c r="H27" s="56">
        <v>7</v>
      </c>
      <c r="I27" s="81" t="s">
        <v>3</v>
      </c>
      <c r="J27" s="56"/>
      <c r="K27" s="81" t="s">
        <v>4</v>
      </c>
      <c r="L27" s="61"/>
      <c r="M27" s="81" t="s">
        <v>6</v>
      </c>
      <c r="N27" s="109"/>
      <c r="O27" s="141">
        <f t="shared" si="0"/>
        <v>0</v>
      </c>
      <c r="P27" s="139" t="str">
        <f>IF(AND(AH26=0,AH27=0),0,IF(AND(AJ27=0,AK27=0),0,IF(AJ27=0,"",AJ27&amp;"時間")&amp;IF(AK27=0,"",AK27&amp;"分")))</f>
        <v>3時間15分</v>
      </c>
      <c r="Q27" s="135" t="str">
        <f>IF(AL26&lt;=0,0,IF(AM27=0,"",AM27&amp;"時間")&amp;IF(AN27=0,"",AN27&amp;"分"))</f>
        <v>4時間30分</v>
      </c>
      <c r="R27" s="162"/>
      <c r="S27" s="283"/>
      <c r="T27" s="96"/>
      <c r="U27" s="67"/>
      <c r="V27" s="129" t="str">
        <f>IF(INT(U26-INT(U26/7.75)*7.75)=0,"",INT(U26-INT(U26/7.75)*7.75)&amp;"時間")&amp;IF((U26-INT(U26/7.75)*7.75-INT(U26-INT(U26/7.75)*7.75))=0,"",(U26-INT(U26/7.75)*7.75-INT(U26-INT(U26/7.75)*7.75))*60&amp;"分")</f>
        <v>15分</v>
      </c>
      <c r="W27" s="33"/>
      <c r="X27" s="33"/>
      <c r="Y27" s="33"/>
      <c r="Z27" s="23"/>
      <c r="AA27" s="24"/>
      <c r="AB27" s="24"/>
      <c r="AC27" s="24"/>
      <c r="AD27" s="35"/>
      <c r="AE27" s="35"/>
      <c r="AF27" s="35"/>
      <c r="AG27" s="35"/>
      <c r="AH27" s="43">
        <f>IF(AG26&lt;0,0,INT(AG26-AH26*7.75))</f>
        <v>0</v>
      </c>
      <c r="AI27" s="35"/>
      <c r="AJ27" s="30">
        <f>IF(AND(AH26=0,AH27=0),0,IF(AF26=0.5,INT(AI26-3.875-(AJ26-0.5)*7.75),INT(AI26-AJ26*7.75)))</f>
        <v>3</v>
      </c>
      <c r="AK27" s="30">
        <f>IF(AF26=0.5,(AI26-3.875-(AJ26-0.5)*7.75-INT(AJ27))*60,(AI26-AJ26*7.75-INT(AJ27))*60)</f>
        <v>15</v>
      </c>
      <c r="AL27" s="35"/>
      <c r="AM27" s="30">
        <f>IF(AF26=0.5,INT(AL26-3.875-(AM26-0.5)*7.75),INT(AL26-AM26*7.75))</f>
        <v>4</v>
      </c>
      <c r="AN27" s="30">
        <f>IF(AF26=0.5,(AL26-3.875-(AM26-0.5)*7.75-INT(AM27))*60,(AL26-AM26*7.75-INT(AM27))*60)</f>
        <v>30</v>
      </c>
      <c r="AO27" s="21"/>
    </row>
    <row r="28" spans="1:41" s="2" customFormat="1" ht="15.75" customHeight="1">
      <c r="A28" s="2">
        <v>10</v>
      </c>
      <c r="B28" s="72" t="s">
        <v>15</v>
      </c>
      <c r="C28" s="77"/>
      <c r="D28" s="78"/>
      <c r="E28" s="281"/>
      <c r="F28" s="55">
        <v>4</v>
      </c>
      <c r="G28" s="16" t="s">
        <v>2</v>
      </c>
      <c r="H28" s="54">
        <v>3</v>
      </c>
      <c r="I28" s="16" t="s">
        <v>3</v>
      </c>
      <c r="J28" s="54"/>
      <c r="K28" s="16" t="s">
        <v>4</v>
      </c>
      <c r="L28" s="60"/>
      <c r="M28" s="16" t="s">
        <v>5</v>
      </c>
      <c r="N28" s="107">
        <v>3</v>
      </c>
      <c r="O28" s="137">
        <f t="shared" si="0"/>
        <v>3</v>
      </c>
      <c r="P28" s="137">
        <f>AJ28</f>
        <v>10</v>
      </c>
      <c r="Q28" s="137">
        <f>AM28</f>
        <v>29</v>
      </c>
      <c r="R28" s="163" t="str">
        <f>IF(AD28=0,"",IF(Y28&gt;=0,"繰越","本年"))</f>
        <v>繰越</v>
      </c>
      <c r="S28" s="283"/>
      <c r="T28" s="97" t="s">
        <v>32</v>
      </c>
      <c r="U28" s="71">
        <f>SUMIF($F$10:$F$89,9,$Z$10:$Z$89)</f>
        <v>16.5</v>
      </c>
      <c r="V28" s="132" t="str">
        <f>IF(INT(U28/7.75)=0,0,INT(U28/7.75)&amp;"日")</f>
        <v>2日</v>
      </c>
      <c r="W28" s="33"/>
      <c r="X28" s="33"/>
      <c r="Y28" s="2">
        <f>$AA$5-AE28</f>
        <v>74.25</v>
      </c>
      <c r="Z28" s="23">
        <f>O28*7.75+O29</f>
        <v>23.25</v>
      </c>
      <c r="AA28" s="116">
        <f>IF(N28=0.5,N28,0)</f>
        <v>0</v>
      </c>
      <c r="AB28" s="116">
        <f>AB26+AA28</f>
        <v>0</v>
      </c>
      <c r="AC28" s="116">
        <f>AB28*7.75</f>
        <v>0</v>
      </c>
      <c r="AD28" s="6">
        <f>N28*7.75+N29</f>
        <v>23.25</v>
      </c>
      <c r="AE28" s="6">
        <f>AE26+AD28</f>
        <v>80.75</v>
      </c>
      <c r="AF28" s="6">
        <f>AE28*100-INT(AE28*100)</f>
        <v>0</v>
      </c>
      <c r="AG28" s="40">
        <f>AD28</f>
        <v>23.25</v>
      </c>
      <c r="AH28" s="37">
        <f>IF(AG28&lt;0,0,IF(AND(AD28&gt;=AL26,INT(AG28/7.75)=0),AM26,IF(AA28=0.5,0.5,INT(AG28/7.75))))</f>
        <v>3</v>
      </c>
      <c r="AI28" s="117">
        <f>IF(AD28=0,0,IF(AD28&gt;=AL26,IF((AI26+AL26)&gt;=$AD$7,$AD$7,AI26+AL26),IF(AF28=0.5,AI26+AD28,AI26+AD28)))</f>
        <v>80.75</v>
      </c>
      <c r="AJ28" s="38">
        <f>IF(AI28=0,0,IF(AL26&lt;=0,0,IF(AI28&gt;=$AD$7,$AG$7,IF(AF28=0.5,INT((AI28-3.875)/7.75)+0.5,INT(AI28/7.75)))))</f>
        <v>10</v>
      </c>
      <c r="AK28" s="39"/>
      <c r="AL28" s="38">
        <f>IF(AD28=0,0,IF($AD$7-AI28&gt;=0,IF(AF28=0.5,IF($AD$7-AI28&lt;=0,0,$AD$7-AI28),$AD$7-AI28),0))</f>
        <v>229.25</v>
      </c>
      <c r="AM28" s="38">
        <f>IF(AND(AH28=0,AH29=0),0,IF(AD28&gt;(AL26-3.875),0,IF(AF28=0.5,INT((AL28-3.875)/7.75)+0.5,INT(AL28/7.75))))</f>
        <v>29</v>
      </c>
      <c r="AN28" s="41"/>
      <c r="AO28" s="21"/>
    </row>
    <row r="29" spans="2:41" s="2" customFormat="1" ht="15.75" customHeight="1">
      <c r="B29" s="72"/>
      <c r="C29" s="73"/>
      <c r="D29" s="74"/>
      <c r="E29" s="282"/>
      <c r="F29" s="56">
        <v>4</v>
      </c>
      <c r="G29" s="16" t="s">
        <v>2</v>
      </c>
      <c r="H29" s="54">
        <v>5</v>
      </c>
      <c r="I29" s="16" t="s">
        <v>3</v>
      </c>
      <c r="J29" s="54"/>
      <c r="K29" s="16" t="s">
        <v>4</v>
      </c>
      <c r="L29" s="60"/>
      <c r="M29" s="16" t="s">
        <v>6</v>
      </c>
      <c r="N29" s="109"/>
      <c r="O29" s="143">
        <f t="shared" si="0"/>
        <v>0</v>
      </c>
      <c r="P29" s="139" t="str">
        <f>IF(AND(AH28=0,AH29=0),0,IF(AND(AJ29=0,AK29=0),0,IF(AJ29=0,"",AJ29&amp;"時間")&amp;IF(AK29=0,"",AK29&amp;"分")))</f>
        <v>3時間15分</v>
      </c>
      <c r="Q29" s="145" t="str">
        <f>IF(AL28&lt;=0,0,IF(AM29=0,"",AM29&amp;"時間")&amp;IF(AN29=0,"",AN29&amp;"分"))</f>
        <v>4時間30分</v>
      </c>
      <c r="R29" s="164"/>
      <c r="S29" s="283"/>
      <c r="T29" s="96"/>
      <c r="U29" s="67"/>
      <c r="V29" s="129" t="str">
        <f>IF(INT(U28-INT(U28/7.75)*7.75)=0,"",INT(U28-INT(U28/7.75)*7.75)&amp;"時間")&amp;IF((U28-INT(U28/7.75)*7.75-INT(U28-INT(U28/7.75)*7.75))=0,"",(U28-INT(U28/7.75)*7.75-INT(U28-INT(U28/7.75)*7.75))*60&amp;"分")</f>
        <v>1時間</v>
      </c>
      <c r="W29" s="33"/>
      <c r="X29" s="33"/>
      <c r="Y29" s="33"/>
      <c r="Z29" s="23"/>
      <c r="AA29" s="24"/>
      <c r="AB29" s="24"/>
      <c r="AC29" s="24"/>
      <c r="AD29" s="35"/>
      <c r="AE29" s="35"/>
      <c r="AF29" s="35"/>
      <c r="AG29" s="35"/>
      <c r="AH29" s="43">
        <f>IF(AG28&lt;0,0,INT(AG28-AH28*7.75))</f>
        <v>0</v>
      </c>
      <c r="AI29" s="35"/>
      <c r="AJ29" s="30">
        <f>IF(AND(AH28=0,AH29=0),0,IF(AF28=0.5,INT(AI28-3.875-(AJ28-0.5)*7.75),INT(AI28-AJ28*7.75)))</f>
        <v>3</v>
      </c>
      <c r="AK29" s="30">
        <f>IF(AF28=0.5,(AI28-3.875-(AJ28-0.5)*7.75-INT(AJ29))*60,(AI28-AJ28*7.75-INT(AJ29))*60)</f>
        <v>15</v>
      </c>
      <c r="AL29" s="35"/>
      <c r="AM29" s="30">
        <f>IF(AF28=0.5,INT(AL28-3.875-(AM28-0.5)*7.75),INT(AL28-AM28*7.75))</f>
        <v>4</v>
      </c>
      <c r="AN29" s="30">
        <f>IF(AF28=0.5,(AL28-3.875-(AM28-0.5)*7.75-INT(AM29))*60,(AL28-AM28*7.75-INT(AM29))*60)</f>
        <v>30</v>
      </c>
      <c r="AO29" s="21"/>
    </row>
    <row r="30" spans="1:41" s="2" customFormat="1" ht="15.75" customHeight="1">
      <c r="A30" s="2">
        <v>11</v>
      </c>
      <c r="B30" s="72"/>
      <c r="C30" s="75"/>
      <c r="D30" s="76"/>
      <c r="E30" s="281"/>
      <c r="F30" s="54">
        <v>4</v>
      </c>
      <c r="G30" s="79" t="s">
        <v>2</v>
      </c>
      <c r="H30" s="55">
        <v>7</v>
      </c>
      <c r="I30" s="79" t="s">
        <v>3</v>
      </c>
      <c r="J30" s="55"/>
      <c r="K30" s="79" t="s">
        <v>4</v>
      </c>
      <c r="L30" s="59"/>
      <c r="M30" s="79" t="s">
        <v>5</v>
      </c>
      <c r="N30" s="107">
        <v>0.5</v>
      </c>
      <c r="O30" s="137">
        <f t="shared" si="0"/>
        <v>0.5</v>
      </c>
      <c r="P30" s="137">
        <f>AJ30</f>
        <v>10.5</v>
      </c>
      <c r="Q30" s="137">
        <f>AM30</f>
        <v>28.5</v>
      </c>
      <c r="R30" s="162" t="str">
        <f>IF(AD30=0,"",IF(Y30&gt;=0,"繰越","本年"))</f>
        <v>繰越</v>
      </c>
      <c r="S30" s="283"/>
      <c r="T30" s="97" t="s">
        <v>33</v>
      </c>
      <c r="U30" s="71">
        <f>SUMIF($F$10:$F$89,10,$Z$10:$Z$89)</f>
        <v>3</v>
      </c>
      <c r="V30" s="130">
        <f>IF(INT(U30/7.75)=0,0,INT(U30/7.75)&amp;"日")</f>
        <v>0</v>
      </c>
      <c r="W30" s="33"/>
      <c r="X30" s="33"/>
      <c r="Y30" s="2">
        <f>$AA$5-AE30</f>
        <v>70.375</v>
      </c>
      <c r="Z30" s="23">
        <f>O30*7.75+O31</f>
        <v>3.875</v>
      </c>
      <c r="AA30" s="116">
        <f>IF(N30=0.5,N30,0)</f>
        <v>0.5</v>
      </c>
      <c r="AB30" s="116">
        <f>AB28+AA30</f>
        <v>0.5</v>
      </c>
      <c r="AC30" s="116">
        <f>AB30*7.75</f>
        <v>3.875</v>
      </c>
      <c r="AD30" s="6">
        <f>N30*7.75+N31</f>
        <v>3.875</v>
      </c>
      <c r="AE30" s="6">
        <f>AE28+AD30</f>
        <v>84.625</v>
      </c>
      <c r="AF30" s="6">
        <f>AE30*100-INT(AE30*100)</f>
        <v>0.5</v>
      </c>
      <c r="AG30" s="40">
        <f>AD30</f>
        <v>3.875</v>
      </c>
      <c r="AH30" s="37">
        <f>IF(AG30&lt;0,0,IF(AND(AD30&gt;=AL28,INT(AG30/7.75)=0),AM28,IF(AA30=0.5,0.5,INT(AG30/7.75))))</f>
        <v>0.5</v>
      </c>
      <c r="AI30" s="117">
        <f>IF(AD30=0,0,IF(AD30&gt;=AL28,IF((AI28+AL28)&gt;=$AD$7,$AD$7,AI28+AL28),IF(AF30=0.5,AI28+AD30,AI28+AD30)))</f>
        <v>84.625</v>
      </c>
      <c r="AJ30" s="38">
        <f>IF(AI30=0,0,IF(AL28&lt;=0,0,IF(AI30&gt;=$AD$7,$AG$7,IF(AF30=0.5,INT((AI30-3.875)/7.75)+0.5,INT(AI30/7.75)))))</f>
        <v>10.5</v>
      </c>
      <c r="AK30" s="39"/>
      <c r="AL30" s="38">
        <f>IF(AD30=0,0,IF($AD$7-AI30&gt;=0,IF(AF30=0.5,IF($AD$7-AI30&lt;=0,0,$AD$7-AI30),$AD$7-AI30),0))</f>
        <v>225.375</v>
      </c>
      <c r="AM30" s="38">
        <f>IF(AND(AH30=0,AH31=0),0,IF(AD30&gt;(AL28-3.875),0,IF(AF30=0.5,INT((AL30-3.875)/7.75)+0.5,INT(AL30/7.75))))</f>
        <v>28.5</v>
      </c>
      <c r="AN30" s="41"/>
      <c r="AO30" s="21"/>
    </row>
    <row r="31" spans="2:41" s="2" customFormat="1" ht="15.75" customHeight="1">
      <c r="B31" s="72"/>
      <c r="C31" s="75"/>
      <c r="D31" s="76"/>
      <c r="E31" s="282"/>
      <c r="F31" s="54">
        <v>4</v>
      </c>
      <c r="G31" s="81" t="s">
        <v>2</v>
      </c>
      <c r="H31" s="56">
        <v>7</v>
      </c>
      <c r="I31" s="81" t="s">
        <v>3</v>
      </c>
      <c r="J31" s="56"/>
      <c r="K31" s="81" t="s">
        <v>4</v>
      </c>
      <c r="L31" s="61"/>
      <c r="M31" s="81" t="s">
        <v>6</v>
      </c>
      <c r="N31" s="109"/>
      <c r="O31" s="141">
        <f t="shared" si="0"/>
        <v>0</v>
      </c>
      <c r="P31" s="139" t="str">
        <f>IF(AND(AH30=0,AH31=0),0,IF(AND(AJ31=0,AK31=0),0,IF(AJ31=0,"",AJ31&amp;"時間")&amp;IF(AK31=0,"",AK31&amp;"分")))</f>
        <v>3時間15分</v>
      </c>
      <c r="Q31" s="135" t="str">
        <f>IF(AL30&lt;=0,0,IF(AM31=0,"",AM31&amp;"時間")&amp;IF(AN31=0,"",AN31&amp;"分"))</f>
        <v>4時間30分</v>
      </c>
      <c r="R31" s="162"/>
      <c r="S31" s="283"/>
      <c r="T31" s="96"/>
      <c r="U31" s="67"/>
      <c r="V31" s="129" t="str">
        <f>IF(INT(U30-INT(U30/7.75)*7.75)=0,"",INT(U30-INT(U30/7.75)*7.75)&amp;"時間")&amp;IF((U30-INT(U30/7.75)*7.75-INT(U30-INT(U30/7.75)*7.75))=0,"",(U30-INT(U30/7.75)*7.75-INT(U30-INT(U30/7.75)*7.75))*60&amp;"分")</f>
        <v>3時間</v>
      </c>
      <c r="W31" s="33"/>
      <c r="X31" s="33"/>
      <c r="Y31" s="33"/>
      <c r="Z31" s="23"/>
      <c r="AA31" s="24"/>
      <c r="AB31" s="24"/>
      <c r="AC31" s="24"/>
      <c r="AD31" s="35"/>
      <c r="AE31" s="35"/>
      <c r="AF31" s="35"/>
      <c r="AG31" s="35"/>
      <c r="AH31" s="43">
        <f>IF(AG30&lt;0,0,INT(AG30-AH30*7.75))</f>
        <v>0</v>
      </c>
      <c r="AI31" s="35"/>
      <c r="AJ31" s="30">
        <f>IF(AND(AH30=0,AH31=0),0,IF(AF30=0.5,INT(AI30-3.875-(AJ30-0.5)*7.75),INT(AI30-AJ30*7.75)))</f>
        <v>3</v>
      </c>
      <c r="AK31" s="30">
        <f>IF(AF30=0.5,(AI30-3.875-(AJ30-0.5)*7.75-INT(AJ31))*60,(AI30-AJ30*7.75-INT(AJ31))*60)</f>
        <v>15</v>
      </c>
      <c r="AL31" s="35"/>
      <c r="AM31" s="30">
        <f>IF(AF30=0.5,INT(AL30-3.875-(AM30-0.5)*7.75),INT(AL30-AM30*7.75))</f>
        <v>4</v>
      </c>
      <c r="AN31" s="30">
        <f>IF(AF30=0.5,(AL30-3.875-(AM30-0.5)*7.75-INT(AM31))*60,(AL30-AM30*7.75-INT(AM31))*60)</f>
        <v>30</v>
      </c>
      <c r="AO31" s="21"/>
    </row>
    <row r="32" spans="1:41" s="2" customFormat="1" ht="15.75" customHeight="1">
      <c r="A32" s="2">
        <v>12</v>
      </c>
      <c r="B32" s="72" t="s">
        <v>14</v>
      </c>
      <c r="C32" s="77"/>
      <c r="D32" s="78"/>
      <c r="E32" s="281"/>
      <c r="F32" s="55">
        <v>4</v>
      </c>
      <c r="G32" s="79" t="s">
        <v>2</v>
      </c>
      <c r="H32" s="55">
        <v>16</v>
      </c>
      <c r="I32" s="79" t="s">
        <v>3</v>
      </c>
      <c r="J32" s="55"/>
      <c r="K32" s="79" t="s">
        <v>4</v>
      </c>
      <c r="L32" s="59"/>
      <c r="M32" s="79" t="s">
        <v>5</v>
      </c>
      <c r="N32" s="107">
        <v>2</v>
      </c>
      <c r="O32" s="137">
        <f t="shared" si="0"/>
        <v>2</v>
      </c>
      <c r="P32" s="137">
        <f>AJ32</f>
        <v>12.5</v>
      </c>
      <c r="Q32" s="137">
        <f>AM32</f>
        <v>26.5</v>
      </c>
      <c r="R32" s="163" t="str">
        <f>IF(AD32=0,"",IF(Y32&gt;=0,"繰越","本年"))</f>
        <v>繰越</v>
      </c>
      <c r="S32" s="283"/>
      <c r="T32" s="97" t="s">
        <v>34</v>
      </c>
      <c r="U32" s="71">
        <f>SUMIF($F$10:$F$89,11,$Z$10:$Z$89)</f>
        <v>0</v>
      </c>
      <c r="V32" s="132">
        <f>IF(INT(U32/7.75)=0,0,INT(U32/7.75)&amp;"日")</f>
        <v>0</v>
      </c>
      <c r="W32" s="33"/>
      <c r="X32" s="33"/>
      <c r="Y32" s="2">
        <f>$AA$5-AE32</f>
        <v>54.875</v>
      </c>
      <c r="Z32" s="23">
        <f>O32*7.75+O33</f>
        <v>15.5</v>
      </c>
      <c r="AA32" s="116">
        <f>IF(N32=0.5,N32,0)</f>
        <v>0</v>
      </c>
      <c r="AB32" s="116">
        <f>AB30+AA32</f>
        <v>0.5</v>
      </c>
      <c r="AC32" s="116">
        <f>AB32*7.75</f>
        <v>3.875</v>
      </c>
      <c r="AD32" s="6">
        <f>N32*7.75+N33</f>
        <v>15.5</v>
      </c>
      <c r="AE32" s="6">
        <f>AE30+AD32</f>
        <v>100.125</v>
      </c>
      <c r="AF32" s="6">
        <f>AE32*100-INT(AE32*100)</f>
        <v>0.5</v>
      </c>
      <c r="AG32" s="40">
        <f>AD32</f>
        <v>15.5</v>
      </c>
      <c r="AH32" s="37">
        <f>IF(AG32&lt;0,0,IF(AND(AD32&gt;=AL30,INT(AG32/7.75)=0),AM30,IF(AA32=0.5,0.5,INT(AG32/7.75))))</f>
        <v>2</v>
      </c>
      <c r="AI32" s="117">
        <f>IF(AD32=0,0,IF(AD32&gt;=AL30,IF((AI30+AL30)&gt;=$AD$7,$AD$7,AI30+AL30),IF(AF32=0.5,AI30+AD32,AI30+AD32)))</f>
        <v>100.125</v>
      </c>
      <c r="AJ32" s="38">
        <f>IF(AI32=0,0,IF(AL30&lt;=0,0,IF(AI32&gt;=$AD$7,$AG$7,IF(AF32=0.5,INT((AI32-3.875)/7.75)+0.5,INT(AI32/7.75)))))</f>
        <v>12.5</v>
      </c>
      <c r="AK32" s="39"/>
      <c r="AL32" s="38">
        <f>IF(AD32=0,0,IF($AD$7-AI32&gt;=0,IF(AF32=0.5,IF($AD$7-AI32&lt;=0,0,$AD$7-AI32),$AD$7-AI32),0))</f>
        <v>209.875</v>
      </c>
      <c r="AM32" s="38">
        <f>IF(AND(AH32=0,AH33=0),0,IF(AD32&gt;(AL30-3.875),0,IF(AF32=0.5,INT((AL32-3.875)/7.75)+0.5,INT(AL32/7.75))))</f>
        <v>26.5</v>
      </c>
      <c r="AN32" s="41"/>
      <c r="AO32" s="21"/>
    </row>
    <row r="33" spans="2:41" s="2" customFormat="1" ht="15.75" customHeight="1">
      <c r="B33" s="72"/>
      <c r="C33" s="73"/>
      <c r="D33" s="74"/>
      <c r="E33" s="282"/>
      <c r="F33" s="56">
        <v>4</v>
      </c>
      <c r="G33" s="81" t="s">
        <v>2</v>
      </c>
      <c r="H33" s="56">
        <v>17</v>
      </c>
      <c r="I33" s="81" t="s">
        <v>3</v>
      </c>
      <c r="J33" s="56"/>
      <c r="K33" s="81" t="s">
        <v>4</v>
      </c>
      <c r="L33" s="61"/>
      <c r="M33" s="81" t="s">
        <v>6</v>
      </c>
      <c r="N33" s="109"/>
      <c r="O33" s="143">
        <f t="shared" si="0"/>
        <v>0</v>
      </c>
      <c r="P33" s="139" t="str">
        <f>IF(AND(AH32=0,AH33=0),0,IF(AND(AJ33=0,AK33=0),0,IF(AJ33=0,"",AJ33&amp;"時間")&amp;IF(AK33=0,"",AK33&amp;"分")))</f>
        <v>3時間15分</v>
      </c>
      <c r="Q33" s="145" t="str">
        <f>IF(AL32&lt;=0,0,IF(AM33=0,"",AM33&amp;"時間")&amp;IF(AN33=0,"",AN33&amp;"分"))</f>
        <v>4時間30分</v>
      </c>
      <c r="R33" s="164"/>
      <c r="S33" s="283"/>
      <c r="T33" s="96"/>
      <c r="U33" s="67"/>
      <c r="V33" s="129">
        <f>IF(INT(U32-INT(U32/7.75)*7.75)=0,"",INT(U32-INT(U32/7.75)*7.75)&amp;"時間")&amp;IF((U32-INT(U32/7.75)*7.75-INT(U32-INT(U32/7.75)*7.75))=0,"",(U32-INT(U32/7.75)*7.75-INT(U32-INT(U32/7.75)*7.75))*60&amp;"分")</f>
      </c>
      <c r="W33" s="22"/>
      <c r="X33" s="22"/>
      <c r="Y33" s="22"/>
      <c r="Z33" s="23"/>
      <c r="AA33" s="24"/>
      <c r="AB33" s="24"/>
      <c r="AC33" s="24"/>
      <c r="AD33" s="35"/>
      <c r="AE33" s="35"/>
      <c r="AF33" s="35"/>
      <c r="AG33" s="35"/>
      <c r="AH33" s="43">
        <f>IF(AG32&lt;0,0,INT(AG32-AH32*7.75))</f>
        <v>0</v>
      </c>
      <c r="AI33" s="35"/>
      <c r="AJ33" s="30">
        <f>IF(AND(AH32=0,AH33=0),0,IF(AF32=0.5,INT(AI32-3.875-(AJ32-0.5)*7.75),INT(AI32-AJ32*7.75)))</f>
        <v>3</v>
      </c>
      <c r="AK33" s="30">
        <f>IF(AF32=0.5,(AI32-3.875-(AJ32-0.5)*7.75-INT(AJ33))*60,(AI32-AJ32*7.75-INT(AJ33))*60)</f>
        <v>15</v>
      </c>
      <c r="AL33" s="35"/>
      <c r="AM33" s="30">
        <f>IF(AF32=0.5,INT(AL32-3.875-(AM32-0.5)*7.75),INT(AL32-AM32*7.75))</f>
        <v>4</v>
      </c>
      <c r="AN33" s="30">
        <f>IF(AF32=0.5,(AL32-3.875-(AM32-0.5)*7.75-INT(AM33))*60,(AL32-AM32*7.75-INT(AM33))*60)</f>
        <v>30</v>
      </c>
      <c r="AO33" s="21"/>
    </row>
    <row r="34" spans="1:41" s="2" customFormat="1" ht="15.75" customHeight="1">
      <c r="A34" s="2">
        <v>13</v>
      </c>
      <c r="B34" s="72"/>
      <c r="C34" s="75"/>
      <c r="D34" s="76"/>
      <c r="E34" s="281"/>
      <c r="F34" s="55">
        <v>5</v>
      </c>
      <c r="G34" s="16" t="s">
        <v>2</v>
      </c>
      <c r="H34" s="54">
        <v>6</v>
      </c>
      <c r="I34" s="16" t="s">
        <v>3</v>
      </c>
      <c r="J34" s="54">
        <v>9</v>
      </c>
      <c r="K34" s="16" t="s">
        <v>4</v>
      </c>
      <c r="L34" s="60"/>
      <c r="M34" s="16" t="s">
        <v>5</v>
      </c>
      <c r="N34" s="107"/>
      <c r="O34" s="137">
        <f t="shared" si="0"/>
        <v>0</v>
      </c>
      <c r="P34" s="137">
        <f>AJ34</f>
        <v>12.5</v>
      </c>
      <c r="Q34" s="137">
        <f>AM34</f>
        <v>26.5</v>
      </c>
      <c r="R34" s="162" t="str">
        <f>IF(AD34=0,"",IF(Y34&gt;=0,"繰越","本年"))</f>
        <v>繰越</v>
      </c>
      <c r="S34" s="283"/>
      <c r="T34" s="97" t="s">
        <v>36</v>
      </c>
      <c r="U34" s="71">
        <f>SUMIF($F$10:$F$89,12,$Z$10:$Z$89)</f>
        <v>0</v>
      </c>
      <c r="V34" s="130">
        <f>IF(INT(U34/7.75)=0,0,INT(U34/7.75)&amp;"日")</f>
        <v>0</v>
      </c>
      <c r="W34" s="22"/>
      <c r="X34" s="22"/>
      <c r="Y34" s="2">
        <f>$AA$5-AE34</f>
        <v>51.875</v>
      </c>
      <c r="Z34" s="23">
        <f>O34*7.75+O35</f>
        <v>3</v>
      </c>
      <c r="AA34" s="116">
        <f>IF(N34=0.5,N34,0)</f>
        <v>0</v>
      </c>
      <c r="AB34" s="116">
        <f>AB32+AA34</f>
        <v>0.5</v>
      </c>
      <c r="AC34" s="116">
        <f>AB34*7.75</f>
        <v>3.875</v>
      </c>
      <c r="AD34" s="6">
        <f>N34*7.75+N35</f>
        <v>3</v>
      </c>
      <c r="AE34" s="6">
        <f>AE32+AD34</f>
        <v>103.125</v>
      </c>
      <c r="AF34" s="6">
        <f>AE34*100-INT(AE34*100)</f>
        <v>0.5</v>
      </c>
      <c r="AG34" s="40">
        <f>AD34</f>
        <v>3</v>
      </c>
      <c r="AH34" s="37">
        <f>IF(AG34&lt;0,0,IF(AND(AD34&gt;=AL32,INT(AG34/7.75)=0),AM32,IF(AA34=0.5,0.5,INT(AG34/7.75))))</f>
        <v>0</v>
      </c>
      <c r="AI34" s="117">
        <f>IF(AD34=0,0,IF(AD34&gt;=AL32,IF((AI32+AL32)&gt;=$AD$7,$AD$7,AI32+AL32),IF(AF34=0.5,AI32+AD34,AI32+AD34)))</f>
        <v>103.125</v>
      </c>
      <c r="AJ34" s="38">
        <f>IF(AI34=0,0,IF(AL32&lt;=0,0,IF(AI34&gt;=$AD$7,$AG$7,IF(AF34=0.5,INT((AI34-3.875)/7.75)+0.5,INT(AI34/7.75)))))</f>
        <v>12.5</v>
      </c>
      <c r="AK34" s="39"/>
      <c r="AL34" s="38">
        <f>IF(AD34=0,0,IF($AD$7-AI34&gt;=0,IF(AF34=0.5,IF($AD$7-AI34&lt;=0,0,$AD$7-AI34),$AD$7-AI34),0))</f>
        <v>206.875</v>
      </c>
      <c r="AM34" s="38">
        <f>IF(AND(AH34=0,AH35=0),0,IF(AD34&gt;(AL32-3.875),0,IF(AF34=0.5,INT((AL34-3.875)/7.75)+0.5,INT(AL34/7.75))))</f>
        <v>26.5</v>
      </c>
      <c r="AN34" s="41"/>
      <c r="AO34" s="21"/>
    </row>
    <row r="35" spans="2:41" s="2" customFormat="1" ht="15.75" customHeight="1" thickBot="1">
      <c r="B35" s="72"/>
      <c r="C35" s="75"/>
      <c r="D35" s="76"/>
      <c r="E35" s="282"/>
      <c r="F35" s="56">
        <v>5</v>
      </c>
      <c r="G35" s="16" t="s">
        <v>2</v>
      </c>
      <c r="H35" s="54">
        <v>6</v>
      </c>
      <c r="I35" s="16" t="s">
        <v>3</v>
      </c>
      <c r="J35" s="54">
        <v>12</v>
      </c>
      <c r="K35" s="16" t="s">
        <v>4</v>
      </c>
      <c r="L35" s="60"/>
      <c r="M35" s="16" t="s">
        <v>6</v>
      </c>
      <c r="N35" s="109">
        <v>3</v>
      </c>
      <c r="O35" s="141">
        <f t="shared" si="0"/>
        <v>3</v>
      </c>
      <c r="P35" s="139" t="str">
        <f>IF(AND(AH34=0,AH35=0),0,IF(AND(AJ35=0,AK35=0),0,IF(AJ35=0,"",AJ35&amp;"時間")&amp;IF(AK35=0,"",AK35&amp;"分")))</f>
        <v>6時間15分</v>
      </c>
      <c r="Q35" s="135" t="str">
        <f>IF(AL34&lt;=0,0,IF(AM35=0,"",AM35&amp;"時間")&amp;IF(AN35=0,"",AN35&amp;"分"))</f>
        <v>1時間30分</v>
      </c>
      <c r="R35" s="162"/>
      <c r="S35" s="283"/>
      <c r="T35" s="101"/>
      <c r="U35" s="85"/>
      <c r="V35" s="129">
        <f>IF(INT(U34-INT(U34/7.75)*7.75)=0,"",INT(U34-INT(U34/7.75)*7.75)&amp;"時間")&amp;IF((U34-INT(U34/7.75)*7.75-INT(U34-INT(U34/7.75)*7.75))=0,"",(U34-INT(U34/7.75)*7.75-INT(U34-INT(U34/7.75)*7.75))*60&amp;"分")</f>
      </c>
      <c r="W35" s="25"/>
      <c r="X35" s="25"/>
      <c r="Y35" s="25"/>
      <c r="Z35" s="23"/>
      <c r="AA35" s="24"/>
      <c r="AB35" s="24"/>
      <c r="AC35" s="24"/>
      <c r="AD35" s="36"/>
      <c r="AE35" s="36"/>
      <c r="AF35" s="36"/>
      <c r="AG35" s="36"/>
      <c r="AH35" s="43">
        <f>IF(AG34&lt;0,0,INT(AG34-AH34*7.75))</f>
        <v>3</v>
      </c>
      <c r="AI35" s="36"/>
      <c r="AJ35" s="30">
        <f>IF(AND(AH34=0,AH35=0),0,IF(AF34=0.5,INT(AI34-3.875-(AJ34-0.5)*7.75),INT(AI34-AJ34*7.75)))</f>
        <v>6</v>
      </c>
      <c r="AK35" s="30">
        <f>IF(AF34=0.5,(AI34-3.875-(AJ34-0.5)*7.75-INT(AJ35))*60,(AI34-AJ34*7.75-INT(AJ35))*60)</f>
        <v>15</v>
      </c>
      <c r="AL35" s="36"/>
      <c r="AM35" s="30">
        <f>IF(AF34=0.5,INT(AL34-3.875-(AM34-0.5)*7.75),INT(AL34-AM34*7.75))</f>
        <v>1</v>
      </c>
      <c r="AN35" s="30">
        <f>IF(AF34=0.5,(AL34-3.875-(AM34-0.5)*7.75-INT(AM35))*60,(AL34-AM34*7.75-INT(AM35))*60)</f>
        <v>30</v>
      </c>
      <c r="AO35" s="21"/>
    </row>
    <row r="36" spans="1:41" s="2" customFormat="1" ht="15.75" customHeight="1">
      <c r="A36" s="2">
        <v>14</v>
      </c>
      <c r="B36" s="72" t="s">
        <v>16</v>
      </c>
      <c r="C36" s="77"/>
      <c r="D36" s="78"/>
      <c r="E36" s="281"/>
      <c r="F36" s="54">
        <v>5</v>
      </c>
      <c r="G36" s="79" t="s">
        <v>2</v>
      </c>
      <c r="H36" s="55">
        <v>9</v>
      </c>
      <c r="I36" s="79" t="s">
        <v>3</v>
      </c>
      <c r="J36" s="55">
        <v>8</v>
      </c>
      <c r="K36" s="79" t="s">
        <v>4</v>
      </c>
      <c r="L36" s="59"/>
      <c r="M36" s="79" t="s">
        <v>5</v>
      </c>
      <c r="N36" s="107"/>
      <c r="O36" s="137">
        <f t="shared" si="0"/>
        <v>0</v>
      </c>
      <c r="P36" s="137">
        <f>AJ36</f>
        <v>13.5</v>
      </c>
      <c r="Q36" s="137">
        <f>AM36</f>
        <v>25.5</v>
      </c>
      <c r="R36" s="163" t="str">
        <f>IF(AD36=0,"",IF(Y36&gt;=0,"繰越","本年"))</f>
        <v>繰越</v>
      </c>
      <c r="S36" s="283"/>
      <c r="T36" s="98" t="s">
        <v>39</v>
      </c>
      <c r="U36" s="86">
        <f>U26+U28+U30+U32+U34</f>
        <v>35.25</v>
      </c>
      <c r="V36" s="103" t="str">
        <f>IF(INT(U36/7.75)=0,0,INT(U36/7.75)&amp;"日")</f>
        <v>4日</v>
      </c>
      <c r="W36" s="25"/>
      <c r="X36" s="25"/>
      <c r="Y36" s="2">
        <f>$AA$5-AE36</f>
        <v>47.875</v>
      </c>
      <c r="Z36" s="23">
        <f>O36*7.75+O37</f>
        <v>4</v>
      </c>
      <c r="AA36" s="116">
        <f>IF(N36=0.5,N36,0)</f>
        <v>0</v>
      </c>
      <c r="AB36" s="116">
        <f>AB34+AA36</f>
        <v>0.5</v>
      </c>
      <c r="AC36" s="116">
        <f>AB36*7.75</f>
        <v>3.875</v>
      </c>
      <c r="AD36" s="6">
        <f>N36*7.75+N37</f>
        <v>4</v>
      </c>
      <c r="AE36" s="6">
        <f>AE34+AD36</f>
        <v>107.125</v>
      </c>
      <c r="AF36" s="6">
        <f>AE36*100-INT(AE36*100)</f>
        <v>0.5</v>
      </c>
      <c r="AG36" s="40">
        <f>AD36</f>
        <v>4</v>
      </c>
      <c r="AH36" s="37">
        <f>IF(AG36&lt;0,0,IF(AND(AD36&gt;=AL34,INT(AG36/7.75)=0),AM34,IF(AA36=0.5,0.5,INT(AG36/7.75))))</f>
        <v>0</v>
      </c>
      <c r="AI36" s="117">
        <f>IF(AD36=0,0,IF(AD36&gt;=AL34,IF((AI34+AL34)&gt;=$AD$7,$AD$7,AI34+AL34),IF(AF36=0.5,AI34+AD36,AI34+AD36)))</f>
        <v>107.125</v>
      </c>
      <c r="AJ36" s="38">
        <f>IF(AI36=0,0,IF(AL34&lt;=0,0,IF(AI36&gt;=$AD$7,$AG$7,IF(AF36=0.5,INT((AI36-3.875)/7.75)+0.5,INT(AI36/7.75)))))</f>
        <v>13.5</v>
      </c>
      <c r="AK36" s="39"/>
      <c r="AL36" s="38">
        <f>IF(AD36=0,0,IF($AD$7-AI36&gt;=0,IF(AF36=0.5,IF($AD$7-AI36&lt;=0,0,$AD$7-AI36),$AD$7-AI36),0))</f>
        <v>202.875</v>
      </c>
      <c r="AM36" s="38">
        <f>IF(AND(AH36=0,AH37=0),0,IF(AD36&gt;(AL34-3.875),0,IF(AF36=0.5,INT((AL36-3.875)/7.75)+0.5,INT(AL36/7.75))))</f>
        <v>25.5</v>
      </c>
      <c r="AN36" s="42"/>
      <c r="AO36" s="21"/>
    </row>
    <row r="37" spans="2:41" s="2" customFormat="1" ht="15.75" customHeight="1" thickBot="1">
      <c r="B37" s="72"/>
      <c r="C37" s="73"/>
      <c r="D37" s="74"/>
      <c r="E37" s="282"/>
      <c r="F37" s="54">
        <v>5</v>
      </c>
      <c r="G37" s="81" t="s">
        <v>2</v>
      </c>
      <c r="H37" s="56">
        <v>9</v>
      </c>
      <c r="I37" s="81" t="s">
        <v>3</v>
      </c>
      <c r="J37" s="56">
        <v>12</v>
      </c>
      <c r="K37" s="81" t="s">
        <v>4</v>
      </c>
      <c r="L37" s="61"/>
      <c r="M37" s="81" t="s">
        <v>6</v>
      </c>
      <c r="N37" s="109">
        <v>4</v>
      </c>
      <c r="O37" s="143">
        <f t="shared" si="0"/>
        <v>4</v>
      </c>
      <c r="P37" s="139" t="str">
        <f>IF(AND(AH36=0,AH37=0),0,IF(AND(AJ37=0,AK37=0),0,IF(AJ37=0,"",AJ37&amp;"時間")&amp;IF(AK37=0,"",AK37&amp;"分")))</f>
        <v>2時間30分</v>
      </c>
      <c r="Q37" s="145" t="str">
        <f>IF(AL36&lt;=0,0,IF(AM37=0,"",AM37&amp;"時間")&amp;IF(AN37=0,"",AN37&amp;"分"))</f>
        <v>5時間15分</v>
      </c>
      <c r="R37" s="164"/>
      <c r="S37" s="283"/>
      <c r="T37" s="99"/>
      <c r="U37" s="82"/>
      <c r="V37" s="131" t="str">
        <f>IF(INT(U36-INT(U36/7.75)*7.75)=0,"",INT(U36-INT(U36/7.75)*7.75)&amp;"時間")&amp;IF((U36-INT(U36/7.75)*7.75-INT(U36-INT(U36/7.75)*7.75))=0,"",(U36-INT(U36/7.75)*7.75-INT(U36-INT(U36/7.75)*7.75))*60&amp;"分")</f>
        <v>4時間15分</v>
      </c>
      <c r="W37" s="3"/>
      <c r="X37" s="3"/>
      <c r="Y37" s="3"/>
      <c r="Z37" s="23"/>
      <c r="AA37" s="24"/>
      <c r="AB37" s="24"/>
      <c r="AC37" s="24"/>
      <c r="AD37" s="10"/>
      <c r="AE37" s="10"/>
      <c r="AF37" s="10"/>
      <c r="AG37" s="10"/>
      <c r="AH37" s="43">
        <f>IF(AG36&lt;0,0,INT(AG36-AH36*7.75))</f>
        <v>4</v>
      </c>
      <c r="AI37" s="10"/>
      <c r="AJ37" s="30">
        <f>IF(AND(AH36=0,AH37=0),0,IF(AF36=0.5,INT(AI36-3.875-(AJ36-0.5)*7.75),INT(AI36-AJ36*7.75)))</f>
        <v>2</v>
      </c>
      <c r="AK37" s="30">
        <f>IF(AF36=0.5,(AI36-3.875-(AJ36-0.5)*7.75-INT(AJ37))*60,(AI36-AJ36*7.75-INT(AJ37))*60)</f>
        <v>30</v>
      </c>
      <c r="AL37" s="10"/>
      <c r="AM37" s="30">
        <f>IF(AF36=0.5,INT(AL36-3.875-(AM36-0.5)*7.75),INT(AL36-AM36*7.75))</f>
        <v>5</v>
      </c>
      <c r="AN37" s="30">
        <f>IF(AF36=0.5,(AL36-3.875-(AM36-0.5)*7.75-INT(AM37))*60,(AL36-AM36*7.75-INT(AM37))*60)</f>
        <v>15</v>
      </c>
      <c r="AO37" s="26"/>
    </row>
    <row r="38" spans="1:41" s="2" customFormat="1" ht="15.75" customHeight="1" thickBot="1">
      <c r="A38" s="2">
        <v>15</v>
      </c>
      <c r="B38" s="72"/>
      <c r="C38" s="75"/>
      <c r="D38" s="76"/>
      <c r="E38" s="281"/>
      <c r="F38" s="55">
        <v>5</v>
      </c>
      <c r="G38" s="79" t="s">
        <v>2</v>
      </c>
      <c r="H38" s="55">
        <v>18</v>
      </c>
      <c r="I38" s="79" t="s">
        <v>3</v>
      </c>
      <c r="J38" s="55"/>
      <c r="K38" s="79" t="s">
        <v>4</v>
      </c>
      <c r="L38" s="59"/>
      <c r="M38" s="79" t="s">
        <v>5</v>
      </c>
      <c r="N38" s="107">
        <v>3</v>
      </c>
      <c r="O38" s="137">
        <f t="shared" si="0"/>
        <v>3</v>
      </c>
      <c r="P38" s="137">
        <f>AJ38</f>
        <v>16.5</v>
      </c>
      <c r="Q38" s="137">
        <f>AM38</f>
        <v>22.5</v>
      </c>
      <c r="R38" s="162" t="str">
        <f>IF(AD38=0,"",IF(Y38&gt;=0,"繰越","本年"))</f>
        <v>繰越</v>
      </c>
      <c r="S38" s="283"/>
      <c r="T38" s="102" t="s">
        <v>37</v>
      </c>
      <c r="U38" s="87"/>
      <c r="V38" s="133" t="str">
        <f>AE91</f>
        <v>31日3時間15分</v>
      </c>
      <c r="W38" s="3"/>
      <c r="X38" s="3"/>
      <c r="Y38" s="2">
        <f>$AA$5-AE38</f>
        <v>24.625</v>
      </c>
      <c r="Z38" s="23">
        <f>O38*7.75+O39</f>
        <v>23.25</v>
      </c>
      <c r="AA38" s="116">
        <f>IF(N38=0.5,N38,0)</f>
        <v>0</v>
      </c>
      <c r="AB38" s="116">
        <f>AB36+AA38</f>
        <v>0.5</v>
      </c>
      <c r="AC38" s="116">
        <f>AB38*7.75</f>
        <v>3.875</v>
      </c>
      <c r="AD38" s="6">
        <f>N38*7.75+N39</f>
        <v>23.25</v>
      </c>
      <c r="AE38" s="6">
        <f>AE36+AD38</f>
        <v>130.375</v>
      </c>
      <c r="AF38" s="6">
        <f>AE38*100-INT(AE38*100)</f>
        <v>0.5</v>
      </c>
      <c r="AG38" s="40">
        <f>AD38</f>
        <v>23.25</v>
      </c>
      <c r="AH38" s="37">
        <f>IF(AG38&lt;0,0,IF(AND(AD38&gt;=AL36,INT(AG38/7.75)=0),AM36,IF(AA38=0.5,0.5,INT(AG38/7.75))))</f>
        <v>3</v>
      </c>
      <c r="AI38" s="117">
        <f>IF(AD38=0,0,IF(AD38&gt;=AL36,IF((AI36+AL36)&gt;=$AD$7,$AD$7,AI36+AL36),IF(AF38=0.5,AI36+AD38,AI36+AD38)))</f>
        <v>130.375</v>
      </c>
      <c r="AJ38" s="38">
        <f>IF(AI38=0,0,IF(AL36&lt;=0,0,IF(AI38&gt;=$AD$7,$AG$7,IF(AF38=0.5,INT((AI38-3.875)/7.75)+0.5,INT(AI38/7.75)))))</f>
        <v>16.5</v>
      </c>
      <c r="AK38" s="39"/>
      <c r="AL38" s="38">
        <f>IF(AD38=0,0,IF($AD$7-AI38&gt;=0,IF(AF38=0.5,IF($AD$7-AI38&lt;=0,0,$AD$7-AI38),$AD$7-AI38),0))</f>
        <v>179.625</v>
      </c>
      <c r="AM38" s="38">
        <f>IF(AND(AH38=0,AH39=0),0,IF(AD38&gt;(AL36-3.875),0,IF(AF38=0.5,INT((AL38-3.875)/7.75)+0.5,INT(AL38/7.75))))</f>
        <v>22.5</v>
      </c>
      <c r="AN38" s="37"/>
      <c r="AO38" s="26"/>
    </row>
    <row r="39" spans="2:41" s="2" customFormat="1" ht="15.75" customHeight="1" thickBot="1">
      <c r="B39" s="72"/>
      <c r="C39" s="75"/>
      <c r="D39" s="76"/>
      <c r="E39" s="282"/>
      <c r="F39" s="56">
        <v>5</v>
      </c>
      <c r="G39" s="81" t="s">
        <v>2</v>
      </c>
      <c r="H39" s="56">
        <v>20</v>
      </c>
      <c r="I39" s="81" t="s">
        <v>3</v>
      </c>
      <c r="J39" s="56"/>
      <c r="K39" s="81" t="s">
        <v>4</v>
      </c>
      <c r="L39" s="61"/>
      <c r="M39" s="81" t="s">
        <v>6</v>
      </c>
      <c r="N39" s="109"/>
      <c r="O39" s="141">
        <f t="shared" si="0"/>
        <v>0</v>
      </c>
      <c r="P39" s="139" t="str">
        <f>IF(AND(AH38=0,AH39=0),0,IF(AND(AJ39=0,AK39=0),0,IF(AJ39=0,"",AJ39&amp;"時間")&amp;IF(AK39=0,"",AK39&amp;"分")))</f>
        <v>2時間30分</v>
      </c>
      <c r="Q39" s="135" t="str">
        <f>IF(AL38&lt;=0,0,IF(AM39=0,"",AM39&amp;"時間")&amp;IF(AN39=0,"",AN39&amp;"分"))</f>
        <v>5時間15分</v>
      </c>
      <c r="R39" s="162"/>
      <c r="S39" s="283"/>
      <c r="T39" s="150"/>
      <c r="U39" s="151"/>
      <c r="V39" s="150"/>
      <c r="W39" s="30"/>
      <c r="X39" s="30"/>
      <c r="Y39" s="30"/>
      <c r="Z39" s="23"/>
      <c r="AA39" s="24"/>
      <c r="AB39" s="24"/>
      <c r="AC39" s="24"/>
      <c r="AD39" s="30"/>
      <c r="AE39" s="30"/>
      <c r="AF39" s="30"/>
      <c r="AG39" s="30"/>
      <c r="AH39" s="43">
        <f>IF(AG38&lt;0,0,INT(AG38-AH38*7.75))</f>
        <v>0</v>
      </c>
      <c r="AI39" s="30"/>
      <c r="AJ39" s="30">
        <f>IF(AND(AH38=0,AH39=0),0,IF(AF38=0.5,INT(AI38-3.875-(AJ38-0.5)*7.75),INT(AI38-AJ38*7.75)))</f>
        <v>2</v>
      </c>
      <c r="AK39" s="30">
        <f>IF(AF38=0.5,(AI38-3.875-(AJ38-0.5)*7.75-INT(AJ39))*60,(AI38-AJ38*7.75-INT(AJ39))*60)</f>
        <v>30</v>
      </c>
      <c r="AL39" s="30"/>
      <c r="AM39" s="30">
        <f>IF(AF38=0.5,INT(AL38-3.875-(AM38-0.5)*7.75),INT(AL38-AM38*7.75))</f>
        <v>5</v>
      </c>
      <c r="AN39" s="30">
        <f>IF(AF38=0.5,(AL38-3.875-(AM38-0.5)*7.75-INT(AM39))*60,(AL38-AM38*7.75-INT(AM39))*60)</f>
        <v>15</v>
      </c>
      <c r="AO39" s="13"/>
    </row>
    <row r="40" spans="1:41" s="2" customFormat="1" ht="15.75" customHeight="1">
      <c r="A40" s="2">
        <v>16</v>
      </c>
      <c r="B40" s="72"/>
      <c r="C40" s="77"/>
      <c r="D40" s="78"/>
      <c r="E40" s="285"/>
      <c r="F40" s="54">
        <v>6</v>
      </c>
      <c r="G40" s="79" t="s">
        <v>2</v>
      </c>
      <c r="H40" s="55">
        <v>10</v>
      </c>
      <c r="I40" s="79" t="s">
        <v>3</v>
      </c>
      <c r="J40" s="55"/>
      <c r="K40" s="79" t="s">
        <v>4</v>
      </c>
      <c r="L40" s="59"/>
      <c r="M40" s="79" t="s">
        <v>5</v>
      </c>
      <c r="N40" s="107">
        <v>2</v>
      </c>
      <c r="O40" s="137">
        <f t="shared" si="0"/>
        <v>2</v>
      </c>
      <c r="P40" s="137">
        <f>AJ40</f>
        <v>18.5</v>
      </c>
      <c r="Q40" s="137">
        <f>AM40</f>
        <v>20.5</v>
      </c>
      <c r="R40" s="163" t="str">
        <f>IF(AD40=0,"",IF(Y40&gt;=0,"繰越","本年"))</f>
        <v>繰越</v>
      </c>
      <c r="S40" s="283"/>
      <c r="T40" s="286" t="s">
        <v>68</v>
      </c>
      <c r="U40" s="287"/>
      <c r="V40" s="288"/>
      <c r="W40" s="166"/>
      <c r="X40" s="30"/>
      <c r="Y40" s="2">
        <f>$AA$5-AE40</f>
        <v>9.125</v>
      </c>
      <c r="Z40" s="23">
        <f>O40*7.75+O41</f>
        <v>15.5</v>
      </c>
      <c r="AA40" s="116">
        <f>IF(N40=0.5,N40,0)</f>
        <v>0</v>
      </c>
      <c r="AB40" s="116">
        <f>AB38+AA40</f>
        <v>0.5</v>
      </c>
      <c r="AC40" s="116">
        <f>AB40*7.75</f>
        <v>3.875</v>
      </c>
      <c r="AD40" s="6">
        <f>N40*7.75+N41</f>
        <v>15.5</v>
      </c>
      <c r="AE40" s="6">
        <f>AE38+AD40</f>
        <v>145.875</v>
      </c>
      <c r="AF40" s="6">
        <f>AE40*100-INT(AE40*100)</f>
        <v>0.5</v>
      </c>
      <c r="AG40" s="40">
        <f>AD40</f>
        <v>15.5</v>
      </c>
      <c r="AH40" s="37">
        <f>IF(AG40&lt;0,0,IF(AND(AD40&gt;=AL38,INT(AG40/7.75)=0),AM38,IF(AA40=0.5,0.5,INT(AG40/7.75))))</f>
        <v>2</v>
      </c>
      <c r="AI40" s="117">
        <f>IF(AD40=0,0,IF(AD40&gt;=AL38,IF((AI38+AL38)&gt;=$AD$7,$AD$7,AI38+AL38),IF(AF40=0.5,AI38+AD40,AI38+AD40)))</f>
        <v>145.875</v>
      </c>
      <c r="AJ40" s="38">
        <f>IF(AI40=0,0,IF(AL38&lt;=0,0,IF(AI40&gt;=$AD$7,$AG$7,IF(AF40=0.5,INT((AI40-3.875)/7.75)+0.5,INT(AI40/7.75)))))</f>
        <v>18.5</v>
      </c>
      <c r="AK40" s="39"/>
      <c r="AL40" s="38">
        <f>IF(AD40=0,0,IF($AD$7-AI40&gt;=0,IF(AF40=0.5,IF($AD$7-AI40&lt;=0,0,$AD$7-AI40),$AD$7-AI40),0))</f>
        <v>164.125</v>
      </c>
      <c r="AM40" s="38">
        <f>IF(AND(AH40=0,AH41=0),0,IF(AD40&gt;(AL38-3.875),0,IF(AF40=0.5,INT((AL40-3.875)/7.75)+0.5,INT(AL40/7.75))))</f>
        <v>20.5</v>
      </c>
      <c r="AN40" s="38"/>
      <c r="AO40" s="13"/>
    </row>
    <row r="41" spans="2:41" s="2" customFormat="1" ht="15.75" customHeight="1" thickBot="1">
      <c r="B41" s="72"/>
      <c r="C41" s="73"/>
      <c r="D41" s="74"/>
      <c r="E41" s="282"/>
      <c r="F41" s="54">
        <v>6</v>
      </c>
      <c r="G41" s="81" t="s">
        <v>2</v>
      </c>
      <c r="H41" s="56">
        <v>11</v>
      </c>
      <c r="I41" s="81" t="s">
        <v>3</v>
      </c>
      <c r="J41" s="56"/>
      <c r="K41" s="81" t="s">
        <v>4</v>
      </c>
      <c r="L41" s="61"/>
      <c r="M41" s="81" t="s">
        <v>6</v>
      </c>
      <c r="N41" s="109"/>
      <c r="O41" s="143">
        <f t="shared" si="0"/>
        <v>0</v>
      </c>
      <c r="P41" s="139" t="str">
        <f>IF(AND(AH40=0,AH41=0),0,IF(AND(AJ41=0,AK41=0),0,IF(AJ41=0,"",AJ41&amp;"時間")&amp;IF(AK41=0,"",AK41&amp;"分")))</f>
        <v>2時間30分</v>
      </c>
      <c r="Q41" s="145" t="str">
        <f>IF(AL40&lt;=0,0,IF(AM41=0,"",AM41&amp;"時間")&amp;IF(AN41=0,"",AN41&amp;"分"))</f>
        <v>5時間15分</v>
      </c>
      <c r="R41" s="164"/>
      <c r="S41" s="283"/>
      <c r="T41" s="289" t="str">
        <f>IF(AE90&gt;AA5,IF(AA6="","0",AA6),IF(AE91="","0",AE91))</f>
        <v>20日</v>
      </c>
      <c r="U41" s="290"/>
      <c r="V41" s="291"/>
      <c r="W41" s="166"/>
      <c r="X41" s="30"/>
      <c r="Y41" s="30"/>
      <c r="Z41" s="23"/>
      <c r="AA41" s="24"/>
      <c r="AB41" s="24"/>
      <c r="AC41" s="24"/>
      <c r="AD41" s="30"/>
      <c r="AE41" s="30"/>
      <c r="AF41" s="30"/>
      <c r="AG41" s="30"/>
      <c r="AH41" s="43">
        <f>IF(AG40&lt;0,0,INT(AG40-AH40*7.75))</f>
        <v>0</v>
      </c>
      <c r="AI41" s="30"/>
      <c r="AJ41" s="30">
        <f>IF(AND(AH40=0,AH41=0),0,IF(AF40=0.5,INT(AI40-3.875-(AJ40-0.5)*7.75),INT(AI40-AJ40*7.75)))</f>
        <v>2</v>
      </c>
      <c r="AK41" s="30">
        <f>IF(AF40=0.5,(AI40-3.875-(AJ40-0.5)*7.75-INT(AJ41))*60,(AI40-AJ40*7.75-INT(AJ41))*60)</f>
        <v>30</v>
      </c>
      <c r="AL41" s="30"/>
      <c r="AM41" s="30">
        <f>IF(AF40=0.5,INT(AL40-3.875-(AM40-0.5)*7.75),INT(AL40-AM40*7.75))</f>
        <v>5</v>
      </c>
      <c r="AN41" s="30">
        <f>IF(AF40=0.5,(AL40-3.875-(AM40-0.5)*7.75-INT(AM41))*60,(AL40-AM40*7.75-INT(AM41))*60)</f>
        <v>15</v>
      </c>
      <c r="AO41" s="13"/>
    </row>
    <row r="42" spans="1:41" s="2" customFormat="1" ht="15.75" customHeight="1">
      <c r="A42" s="2">
        <v>17</v>
      </c>
      <c r="B42" s="72"/>
      <c r="C42" s="75"/>
      <c r="D42" s="76"/>
      <c r="E42" s="285"/>
      <c r="F42" s="55">
        <v>6</v>
      </c>
      <c r="G42" s="16" t="s">
        <v>2</v>
      </c>
      <c r="H42" s="54">
        <v>15</v>
      </c>
      <c r="I42" s="16" t="s">
        <v>3</v>
      </c>
      <c r="J42" s="54"/>
      <c r="K42" s="16" t="s">
        <v>4</v>
      </c>
      <c r="L42" s="62"/>
      <c r="M42" s="16" t="s">
        <v>5</v>
      </c>
      <c r="N42" s="107">
        <v>4</v>
      </c>
      <c r="O42" s="137">
        <f t="shared" si="0"/>
        <v>4</v>
      </c>
      <c r="P42" s="137">
        <f>AJ42</f>
        <v>22.5</v>
      </c>
      <c r="Q42" s="137">
        <f>AM42</f>
        <v>16.5</v>
      </c>
      <c r="R42" s="162" t="str">
        <f>IF(AD42=0,"",IF(Y42&gt;=0,"繰越","本年"))</f>
        <v>本年</v>
      </c>
      <c r="S42" s="283"/>
      <c r="T42" s="292" t="s">
        <v>69</v>
      </c>
      <c r="U42" s="293"/>
      <c r="V42" s="294"/>
      <c r="W42" s="189"/>
      <c r="X42" s="30"/>
      <c r="Y42" s="2">
        <f>$AA$5-AE42</f>
        <v>-21.875</v>
      </c>
      <c r="Z42" s="23">
        <f>O42*7.75+O43</f>
        <v>31</v>
      </c>
      <c r="AA42" s="116">
        <f>IF(N42=0.5,N42,0)</f>
        <v>0</v>
      </c>
      <c r="AB42" s="116">
        <f>AB40+AA42</f>
        <v>0.5</v>
      </c>
      <c r="AC42" s="116">
        <f>AB42*7.75</f>
        <v>3.875</v>
      </c>
      <c r="AD42" s="6">
        <f>N42*7.75+N43</f>
        <v>31</v>
      </c>
      <c r="AE42" s="6">
        <f>AE40+AD42</f>
        <v>176.875</v>
      </c>
      <c r="AF42" s="6">
        <f>AE42*100-INT(AE42*100)</f>
        <v>0.5</v>
      </c>
      <c r="AG42" s="40">
        <f>AD42</f>
        <v>31</v>
      </c>
      <c r="AH42" s="37">
        <f>IF(AG42&lt;0,0,IF(AND(AD42&gt;=AL40,INT(AG42/7.75)=0),AM40,IF(AA42=0.5,0.5,INT(AG42/7.75))))</f>
        <v>4</v>
      </c>
      <c r="AI42" s="117">
        <f>IF(AD42=0,0,IF(AD42&gt;=AL40,IF((AI40+AL40)&gt;=$AD$7,$AD$7,AI40+AL40),IF(AF42=0.5,AI40+AD42,AI40+AD42)))</f>
        <v>176.875</v>
      </c>
      <c r="AJ42" s="38">
        <f>IF(AI42=0,0,IF(AL40&lt;=0,0,IF(AI42&gt;=$AD$7,$AG$7,IF(AF42=0.5,INT((AI42-3.875)/7.75)+0.5,INT(AI42/7.75)))))</f>
        <v>22.5</v>
      </c>
      <c r="AK42" s="39"/>
      <c r="AL42" s="38">
        <f>IF(AD42=0,0,IF($AD$7-AI42&gt;=0,IF(AF42=0.5,IF($AD$7-AI42&lt;=0,0,$AD$7-AI42),$AD$7-AI42),0))</f>
        <v>133.125</v>
      </c>
      <c r="AM42" s="38">
        <f>IF(AND(AH42=0,AH43=0),0,IF(AD42&gt;(AL40-3.875),0,IF(AF42=0.5,INT((AL42-3.875)/7.75)+0.5,INT(AL42/7.75))))</f>
        <v>16.5</v>
      </c>
      <c r="AN42" s="38"/>
      <c r="AO42" s="13"/>
    </row>
    <row r="43" spans="2:41" s="2" customFormat="1" ht="15.75" customHeight="1" thickBot="1">
      <c r="B43" s="72"/>
      <c r="C43" s="75"/>
      <c r="D43" s="76"/>
      <c r="E43" s="282"/>
      <c r="F43" s="56">
        <v>6</v>
      </c>
      <c r="G43" s="16" t="s">
        <v>2</v>
      </c>
      <c r="H43" s="54">
        <v>18</v>
      </c>
      <c r="I43" s="16" t="s">
        <v>3</v>
      </c>
      <c r="J43" s="54"/>
      <c r="K43" s="16" t="s">
        <v>4</v>
      </c>
      <c r="L43" s="62"/>
      <c r="M43" s="16" t="s">
        <v>6</v>
      </c>
      <c r="N43" s="109"/>
      <c r="O43" s="141">
        <f t="shared" si="0"/>
        <v>0</v>
      </c>
      <c r="P43" s="139" t="str">
        <f>IF(AND(AH42=0,AH43=0),0,IF(AND(AJ43=0,AK43=0),0,IF(AJ43=0,"",AJ43&amp;"時間")&amp;IF(AK43=0,"",AK43&amp;"分")))</f>
        <v>2時間30分</v>
      </c>
      <c r="Q43" s="135" t="str">
        <f>IF(AL42&lt;=0,0,IF(AM43=0,"",AM43&amp;"時間")&amp;IF(AN43=0,"",AN43&amp;"分"))</f>
        <v>5時間15分</v>
      </c>
      <c r="R43" s="162"/>
      <c r="S43" s="283"/>
      <c r="T43" s="295" t="str">
        <f>IF(AG91="","0",AG91)</f>
        <v>0</v>
      </c>
      <c r="U43" s="296"/>
      <c r="V43" s="297"/>
      <c r="W43" s="189"/>
      <c r="X43" s="30"/>
      <c r="Y43" s="30"/>
      <c r="Z43" s="23"/>
      <c r="AA43" s="24"/>
      <c r="AB43" s="24"/>
      <c r="AC43" s="24"/>
      <c r="AD43" s="30"/>
      <c r="AE43" s="30"/>
      <c r="AF43" s="30"/>
      <c r="AG43" s="30"/>
      <c r="AH43" s="43">
        <f>IF(AG42&lt;0,0,INT(AG42-AH42*7.75))</f>
        <v>0</v>
      </c>
      <c r="AI43" s="30"/>
      <c r="AJ43" s="30">
        <f>IF(AND(AH42=0,AH43=0),0,IF(AF42=0.5,INT(AI42-3.875-(AJ42-0.5)*7.75),INT(AI42-AJ42*7.75)))</f>
        <v>2</v>
      </c>
      <c r="AK43" s="30">
        <f>IF(AF42=0.5,(AI42-3.875-(AJ42-0.5)*7.75-INT(AJ43))*60,(AI42-AJ42*7.75-INT(AJ43))*60)</f>
        <v>30</v>
      </c>
      <c r="AL43" s="30"/>
      <c r="AM43" s="30">
        <f>IF(AF42=0.5,INT(AL42-3.875-(AM42-0.5)*7.75),INT(AL42-AM42*7.75))</f>
        <v>5</v>
      </c>
      <c r="AN43" s="30">
        <f>IF(AF42=0.5,(AL42-3.875-(AM42-0.5)*7.75-INT(AM43))*60,(AL42-AM42*7.75-INT(AM43))*60)</f>
        <v>15</v>
      </c>
      <c r="AO43" s="13"/>
    </row>
    <row r="44" spans="1:41" s="2" customFormat="1" ht="15.75" customHeight="1">
      <c r="A44" s="2">
        <v>18</v>
      </c>
      <c r="B44" s="72"/>
      <c r="C44" s="77"/>
      <c r="D44" s="78"/>
      <c r="E44" s="285"/>
      <c r="F44" s="54">
        <v>6</v>
      </c>
      <c r="G44" s="79" t="s">
        <v>2</v>
      </c>
      <c r="H44" s="55">
        <v>25</v>
      </c>
      <c r="I44" s="79" t="s">
        <v>3</v>
      </c>
      <c r="J44" s="55"/>
      <c r="K44" s="79" t="s">
        <v>4</v>
      </c>
      <c r="L44" s="59"/>
      <c r="M44" s="79" t="s">
        <v>5</v>
      </c>
      <c r="N44" s="107">
        <v>2</v>
      </c>
      <c r="O44" s="137">
        <f t="shared" si="0"/>
        <v>2</v>
      </c>
      <c r="P44" s="137">
        <f>AJ44</f>
        <v>24.5</v>
      </c>
      <c r="Q44" s="137">
        <f>AM44</f>
        <v>14.5</v>
      </c>
      <c r="R44" s="163" t="str">
        <f>IF(AD44=0,"",IF(Y44&gt;=0,"繰越","本年"))</f>
        <v>本年</v>
      </c>
      <c r="S44" s="283"/>
      <c r="T44" s="299" t="s">
        <v>70</v>
      </c>
      <c r="U44" s="300"/>
      <c r="V44" s="301"/>
      <c r="W44" s="190"/>
      <c r="X44" s="30"/>
      <c r="Y44" s="2">
        <f>$AA$5-AE44</f>
        <v>-37.375</v>
      </c>
      <c r="Z44" s="23">
        <f>O44*7.75+O45</f>
        <v>15.5</v>
      </c>
      <c r="AA44" s="116">
        <f>IF(N44=0.5,N44,0)</f>
        <v>0</v>
      </c>
      <c r="AB44" s="116">
        <f>AB42+AA44</f>
        <v>0.5</v>
      </c>
      <c r="AC44" s="116">
        <f>AB44*7.75</f>
        <v>3.875</v>
      </c>
      <c r="AD44" s="6">
        <f>N44*7.75+N45</f>
        <v>15.5</v>
      </c>
      <c r="AE44" s="6">
        <f>AE42+AD44</f>
        <v>192.375</v>
      </c>
      <c r="AF44" s="6">
        <f>AE44*100-INT(AE44*100)</f>
        <v>0.5</v>
      </c>
      <c r="AG44" s="40">
        <f>AD44</f>
        <v>15.5</v>
      </c>
      <c r="AH44" s="37">
        <f>IF(AG44&lt;0,0,IF(AND(AD44&gt;=AL42,INT(AG44/7.75)=0),AM42,IF(AA44=0.5,0.5,INT(AG44/7.75))))</f>
        <v>2</v>
      </c>
      <c r="AI44" s="117">
        <f>IF(AD44=0,0,IF(AD44&gt;=AL42,IF((AI42+AL42)&gt;=$AD$7,$AD$7,AI42+AL42),IF(AF44=0.5,AI42+AD44,AI42+AD44)))</f>
        <v>192.375</v>
      </c>
      <c r="AJ44" s="38">
        <f>IF(AI44=0,0,IF(AL42&lt;=0,0,IF(AI44&gt;=$AD$7,$AG$7,IF(AF44=0.5,INT((AI44-3.875)/7.75)+0.5,INT(AI44/7.75)))))</f>
        <v>24.5</v>
      </c>
      <c r="AK44" s="39"/>
      <c r="AL44" s="38">
        <f>IF(AD44=0,0,IF($AD$7-AI44&gt;=0,IF(AF44=0.5,IF($AD$7-AI44&lt;=0,0,$AD$7-AI44),$AD$7-AI44),0))</f>
        <v>117.625</v>
      </c>
      <c r="AM44" s="38">
        <f>IF(AND(AH44=0,AH45=0),0,IF(AD44&gt;(AL42-3.875),0,IF(AF44=0.5,INT((AL44-3.875)/7.75)+0.5,INT(AL44/7.75))))</f>
        <v>14.5</v>
      </c>
      <c r="AN44" s="38"/>
      <c r="AO44" s="13"/>
    </row>
    <row r="45" spans="2:41" s="2" customFormat="1" ht="15.75" customHeight="1" thickBot="1">
      <c r="B45" s="72"/>
      <c r="C45" s="73"/>
      <c r="D45" s="74"/>
      <c r="E45" s="282"/>
      <c r="F45" s="167">
        <v>6</v>
      </c>
      <c r="G45" s="81" t="s">
        <v>2</v>
      </c>
      <c r="H45" s="56">
        <v>25</v>
      </c>
      <c r="I45" s="81" t="s">
        <v>3</v>
      </c>
      <c r="J45" s="56"/>
      <c r="K45" s="81" t="s">
        <v>4</v>
      </c>
      <c r="L45" s="61"/>
      <c r="M45" s="81" t="s">
        <v>6</v>
      </c>
      <c r="N45" s="109"/>
      <c r="O45" s="143">
        <f t="shared" si="0"/>
        <v>0</v>
      </c>
      <c r="P45" s="139" t="str">
        <f>IF(AND(AH44=0,AH45=0),0,IF(AND(AJ45=0,AK45=0),0,IF(AJ45=0,"",AJ45&amp;"時間")&amp;IF(AK45=0,"",AK45&amp;"分")))</f>
        <v>2時間30分</v>
      </c>
      <c r="Q45" s="145" t="str">
        <f>IF(AL44&lt;=0,0,IF(AM45=0,"",AM45&amp;"時間")&amp;IF(AN45=0,"",AN45&amp;"分"))</f>
        <v>5時間15分</v>
      </c>
      <c r="R45" s="164"/>
      <c r="S45" s="283"/>
      <c r="T45" s="289" t="str">
        <f>IF(AI91="","0",AI91)</f>
        <v>11日3時間15分</v>
      </c>
      <c r="U45" s="290"/>
      <c r="V45" s="291"/>
      <c r="W45" s="166"/>
      <c r="X45" s="30"/>
      <c r="Y45" s="30"/>
      <c r="Z45" s="23"/>
      <c r="AA45" s="24"/>
      <c r="AB45" s="24"/>
      <c r="AC45" s="24"/>
      <c r="AD45" s="30"/>
      <c r="AE45" s="30"/>
      <c r="AF45" s="30"/>
      <c r="AG45" s="30"/>
      <c r="AH45" s="43">
        <f>IF(AG44&lt;0,0,INT(AG44-AH44*7.75))</f>
        <v>0</v>
      </c>
      <c r="AI45" s="30"/>
      <c r="AJ45" s="30">
        <f>IF(AND(AH44=0,AH45=0),0,IF(AF44=0.5,INT(AI44-3.875-(AJ44-0.5)*7.75),INT(AI44-AJ44*7.75)))</f>
        <v>2</v>
      </c>
      <c r="AK45" s="30">
        <f>IF(AF44=0.5,(AI44-3.875-(AJ44-0.5)*7.75-INT(AJ45))*60,(AI44-AJ44*7.75-INT(AJ45))*60)</f>
        <v>30</v>
      </c>
      <c r="AL45" s="30"/>
      <c r="AM45" s="30">
        <f>IF(AF44=0.5,INT(AL44-3.875-(AM44-0.5)*7.75),INT(AL44-AM44*7.75))</f>
        <v>5</v>
      </c>
      <c r="AN45" s="30">
        <f>IF(AF44=0.5,(AL44-3.875-(AM44-0.5)*7.75-INT(AM45))*60,(AL44-AM44*7.75-INT(AM45))*60)</f>
        <v>15</v>
      </c>
      <c r="AO45" s="13"/>
    </row>
    <row r="46" spans="1:41" s="2" customFormat="1" ht="15.75" customHeight="1">
      <c r="A46" s="2">
        <v>19</v>
      </c>
      <c r="B46" s="72"/>
      <c r="C46" s="75"/>
      <c r="D46" s="76"/>
      <c r="E46" s="223"/>
      <c r="F46" s="54">
        <v>7</v>
      </c>
      <c r="G46" s="79" t="s">
        <v>2</v>
      </c>
      <c r="H46" s="55">
        <v>2</v>
      </c>
      <c r="I46" s="79" t="s">
        <v>3</v>
      </c>
      <c r="J46" s="55">
        <v>8</v>
      </c>
      <c r="K46" s="79" t="s">
        <v>4</v>
      </c>
      <c r="L46" s="59"/>
      <c r="M46" s="79" t="s">
        <v>5</v>
      </c>
      <c r="N46" s="107"/>
      <c r="O46" s="137">
        <f t="shared" si="0"/>
        <v>0</v>
      </c>
      <c r="P46" s="137">
        <f>AJ46</f>
        <v>25.5</v>
      </c>
      <c r="Q46" s="137">
        <f>AM46</f>
        <v>13.5</v>
      </c>
      <c r="R46" s="163" t="str">
        <f>IF(AD46=0,"",IF(Y46&gt;=0,"繰越","本年"))</f>
        <v>本年</v>
      </c>
      <c r="S46" s="166"/>
      <c r="T46" s="286" t="s">
        <v>71</v>
      </c>
      <c r="U46" s="287"/>
      <c r="V46" s="288"/>
      <c r="W46" s="166"/>
      <c r="X46" s="30"/>
      <c r="Y46" s="2">
        <f>$AA$5-AE46</f>
        <v>-43.375</v>
      </c>
      <c r="Z46" s="23">
        <f>O46*7.75+O47</f>
        <v>6</v>
      </c>
      <c r="AA46" s="116">
        <f>IF(N46=0.5,N46,0)</f>
        <v>0</v>
      </c>
      <c r="AB46" s="116">
        <f>AB44+AA46</f>
        <v>0.5</v>
      </c>
      <c r="AC46" s="116">
        <f>AB46*7.75</f>
        <v>3.875</v>
      </c>
      <c r="AD46" s="6">
        <f>N46*7.75+N47</f>
        <v>6</v>
      </c>
      <c r="AE46" s="6">
        <f>AE44+AD46</f>
        <v>198.375</v>
      </c>
      <c r="AF46" s="6">
        <f>AE46*100-INT(AE46*100)</f>
        <v>0.5</v>
      </c>
      <c r="AG46" s="40">
        <f>AD46</f>
        <v>6</v>
      </c>
      <c r="AH46" s="37">
        <f>IF(AG46&lt;0,0,IF(AND(AD46&gt;=AL44,INT(AG46/7.75)=0),AM44,IF(AA46=0.5,0.5,INT(AG46/7.75))))</f>
        <v>0</v>
      </c>
      <c r="AI46" s="117">
        <f>IF(AD46=0,0,IF(AD46&gt;=AL44,IF((AI44+AL44)&gt;=$AD$7,$AD$7,AI44+AL44),IF(AF46=0.5,AI44+AD46,AI44+AD46)))</f>
        <v>198.375</v>
      </c>
      <c r="AJ46" s="38">
        <f>IF(AI46=0,0,IF(AL44&lt;=0,0,IF(AI46&gt;=$AD$7,$AG$7,IF(AF46=0.5,INT((AI46-3.875)/7.75)+0.5,INT(AI46/7.75)))))</f>
        <v>25.5</v>
      </c>
      <c r="AK46" s="39"/>
      <c r="AL46" s="38">
        <f>IF(AD46=0,0,IF($AD$7-AI46&gt;=0,IF(AF46=0.5,IF($AD$7-AI46&lt;=0,0,$AD$7-AI46),$AD$7-AI46),0))</f>
        <v>111.625</v>
      </c>
      <c r="AM46" s="38">
        <f>IF(AND(AH46=0,AH47=0),0,IF(AD46&gt;(AL44-3.875),0,IF(AF46=0.5,INT((AL46-3.875)/7.75)+0.5,INT(AL46/7.75))))</f>
        <v>13.5</v>
      </c>
      <c r="AN46" s="38"/>
      <c r="AO46" s="13"/>
    </row>
    <row r="47" spans="2:41" s="2" customFormat="1" ht="15.75" customHeight="1" thickBot="1">
      <c r="B47" s="72"/>
      <c r="C47" s="168"/>
      <c r="D47" s="74"/>
      <c r="E47" s="225"/>
      <c r="F47" s="56">
        <v>7</v>
      </c>
      <c r="G47" s="81" t="s">
        <v>2</v>
      </c>
      <c r="H47" s="56">
        <v>2</v>
      </c>
      <c r="I47" s="81" t="s">
        <v>3</v>
      </c>
      <c r="J47" s="56">
        <v>15</v>
      </c>
      <c r="K47" s="81" t="s">
        <v>4</v>
      </c>
      <c r="L47" s="61"/>
      <c r="M47" s="81" t="s">
        <v>6</v>
      </c>
      <c r="N47" s="109">
        <v>6</v>
      </c>
      <c r="O47" s="143">
        <f t="shared" si="0"/>
        <v>6</v>
      </c>
      <c r="P47" s="139" t="str">
        <f>IF(AND(AH46=0,AH47=0),0,IF(AND(AJ47=0,AK47=0),0,IF(AJ47=0,"",AJ47&amp;"時間")&amp;IF(AK47=0,"",AK47&amp;"分")))</f>
        <v>45分</v>
      </c>
      <c r="Q47" s="145" t="str">
        <f>IF(AL46&lt;=0,0,IF(AM47=0,"",AM47&amp;"時間")&amp;IF(AN47=0,"",AN47&amp;"分"))</f>
        <v>7時間</v>
      </c>
      <c r="R47" s="164"/>
      <c r="S47" s="166"/>
      <c r="T47" s="289" t="str">
        <f>IF(AI94="","0",AI94)</f>
        <v>8日4時間30分</v>
      </c>
      <c r="U47" s="290"/>
      <c r="V47" s="291"/>
      <c r="W47" s="166"/>
      <c r="X47" s="30"/>
      <c r="Y47" s="30"/>
      <c r="Z47" s="23"/>
      <c r="AA47" s="24"/>
      <c r="AB47" s="24"/>
      <c r="AC47" s="24"/>
      <c r="AD47" s="30"/>
      <c r="AE47" s="30"/>
      <c r="AF47" s="30"/>
      <c r="AG47" s="30"/>
      <c r="AH47" s="43">
        <f>IF(AG46&lt;0,0,INT(AG46-AH46*7.75))</f>
        <v>6</v>
      </c>
      <c r="AI47" s="30"/>
      <c r="AJ47" s="30">
        <f>IF(AND(AH46=0,AH47=0),0,IF(AF46=0.5,INT(AI46-3.875-(AJ46-0.5)*7.75),INT(AI46-AJ46*7.75)))</f>
        <v>0</v>
      </c>
      <c r="AK47" s="30">
        <f>IF(AF46=0.5,(AI46-3.875-(AJ46-0.5)*7.75-INT(AJ47))*60,(AI46-AJ46*7.75-INT(AJ47))*60)</f>
        <v>45</v>
      </c>
      <c r="AL47" s="30"/>
      <c r="AM47" s="30">
        <f>IF(AF46=0.5,INT(AL46-3.875-(AM46-0.5)*7.75),INT(AL46-AM46*7.75))</f>
        <v>7</v>
      </c>
      <c r="AN47" s="30">
        <f>IF(AF46=0.5,(AL46-3.875-(AM46-0.5)*7.75-INT(AM47))*60,(AL46-AM46*7.75-INT(AM47))*60)</f>
        <v>0</v>
      </c>
      <c r="AO47" s="13"/>
    </row>
    <row r="48" spans="1:41" s="2" customFormat="1" ht="15.75" customHeight="1">
      <c r="A48" s="2">
        <v>20</v>
      </c>
      <c r="B48" s="72"/>
      <c r="C48" s="75"/>
      <c r="D48" s="76"/>
      <c r="E48" s="223"/>
      <c r="F48" s="54">
        <v>7</v>
      </c>
      <c r="G48" s="79" t="s">
        <v>2</v>
      </c>
      <c r="H48" s="55">
        <v>4</v>
      </c>
      <c r="I48" s="79" t="s">
        <v>3</v>
      </c>
      <c r="J48" s="55">
        <v>13</v>
      </c>
      <c r="K48" s="79" t="s">
        <v>4</v>
      </c>
      <c r="L48" s="59"/>
      <c r="M48" s="79" t="s">
        <v>5</v>
      </c>
      <c r="N48" s="107"/>
      <c r="O48" s="137">
        <f t="shared" si="0"/>
        <v>0</v>
      </c>
      <c r="P48" s="137">
        <f>AJ48</f>
        <v>25.5</v>
      </c>
      <c r="Q48" s="137">
        <f>AM48</f>
        <v>13.5</v>
      </c>
      <c r="R48" s="163" t="str">
        <f>IF(AD48=0,"",IF(Y48&gt;=0,"繰越","本年"))</f>
        <v>本年</v>
      </c>
      <c r="S48" s="166"/>
      <c r="T48" s="88"/>
      <c r="U48" s="88"/>
      <c r="V48" s="89"/>
      <c r="W48" s="30"/>
      <c r="X48" s="30"/>
      <c r="Y48" s="2">
        <f>$AA$5-AE48</f>
        <v>-45.375</v>
      </c>
      <c r="Z48" s="23">
        <f>O48*7.75+O49</f>
        <v>2</v>
      </c>
      <c r="AA48" s="116">
        <f>IF(N48=0.5,N48,0)</f>
        <v>0</v>
      </c>
      <c r="AB48" s="116">
        <f>AB46+AA48</f>
        <v>0.5</v>
      </c>
      <c r="AC48" s="116">
        <f>AB48*7.75</f>
        <v>3.875</v>
      </c>
      <c r="AD48" s="6">
        <f>N48*7.75+N49</f>
        <v>2</v>
      </c>
      <c r="AE48" s="6">
        <f>AE46+AD48</f>
        <v>200.375</v>
      </c>
      <c r="AF48" s="6">
        <f>AE48*100-INT(AE48*100)</f>
        <v>0.5</v>
      </c>
      <c r="AG48" s="40">
        <f>AD48</f>
        <v>2</v>
      </c>
      <c r="AH48" s="37">
        <f>IF(AG48&lt;0,0,IF(AND(AD48&gt;=AL46,INT(AG48/7.75)=0),AM46,IF(AA48=0.5,0.5,INT(AG48/7.75))))</f>
        <v>0</v>
      </c>
      <c r="AI48" s="117">
        <f>IF(AD48=0,0,IF(AD48&gt;=AL46,IF((AI46+AL46)&gt;=$AD$7,$AD$7,AI46+AL46),IF(AF48=0.5,AI46+AD48,AI46+AD48)))</f>
        <v>200.375</v>
      </c>
      <c r="AJ48" s="38">
        <f>IF(AI48=0,0,IF(AL46&lt;=0,0,IF(AI48&gt;=$AD$7,$AG$7,IF(AF48=0.5,INT((AI48-3.875)/7.75)+0.5,INT(AI48/7.75)))))</f>
        <v>25.5</v>
      </c>
      <c r="AK48" s="39"/>
      <c r="AL48" s="38">
        <f>IF(AD48=0,0,IF($AD$7-AI48&gt;=0,IF(AF48=0.5,IF($AD$7-AI48&lt;=0,0,$AD$7-AI48),$AD$7-AI48),0))</f>
        <v>109.625</v>
      </c>
      <c r="AM48" s="38">
        <f>IF(AND(AH48=0,AH49=0),0,IF(AD48&gt;(AL46-3.875),0,IF(AF48=0.5,INT((AL48-3.875)/7.75)+0.5,INT(AL48/7.75))))</f>
        <v>13.5</v>
      </c>
      <c r="AN48" s="38"/>
      <c r="AO48" s="13"/>
    </row>
    <row r="49" spans="2:41" s="2" customFormat="1" ht="15.75" customHeight="1">
      <c r="B49" s="72"/>
      <c r="C49" s="168"/>
      <c r="D49" s="74"/>
      <c r="E49" s="225"/>
      <c r="F49" s="56">
        <v>7</v>
      </c>
      <c r="G49" s="81" t="s">
        <v>2</v>
      </c>
      <c r="H49" s="56">
        <v>4</v>
      </c>
      <c r="I49" s="81" t="s">
        <v>3</v>
      </c>
      <c r="J49" s="56">
        <v>15</v>
      </c>
      <c r="K49" s="81" t="s">
        <v>4</v>
      </c>
      <c r="L49" s="61"/>
      <c r="M49" s="81" t="s">
        <v>6</v>
      </c>
      <c r="N49" s="109">
        <v>2</v>
      </c>
      <c r="O49" s="143">
        <f t="shared" si="0"/>
        <v>2</v>
      </c>
      <c r="P49" s="139" t="str">
        <f>IF(AND(AH48=0,AH49=0),0,IF(AND(AJ49=0,AK49=0),0,IF(AJ49=0,"",AJ49&amp;"時間")&amp;IF(AK49=0,"",AK49&amp;"分")))</f>
        <v>2時間45分</v>
      </c>
      <c r="Q49" s="145" t="str">
        <f>IF(AL48&lt;=0,0,IF(AM49=0,"",AM49&amp;"時間")&amp;IF(AN49=0,"",AN49&amp;"分"))</f>
        <v>5時間</v>
      </c>
      <c r="R49" s="164"/>
      <c r="S49" s="166"/>
      <c r="T49" s="88"/>
      <c r="U49" s="88"/>
      <c r="V49" s="89"/>
      <c r="W49" s="30"/>
      <c r="X49" s="30"/>
      <c r="Y49" s="30"/>
      <c r="Z49" s="23"/>
      <c r="AA49" s="24"/>
      <c r="AB49" s="24"/>
      <c r="AC49" s="24"/>
      <c r="AD49" s="30"/>
      <c r="AE49" s="30"/>
      <c r="AF49" s="30"/>
      <c r="AG49" s="30"/>
      <c r="AH49" s="43">
        <f>IF(AG48&lt;0,0,INT(AG48-AH48*7.75))</f>
        <v>2</v>
      </c>
      <c r="AI49" s="30"/>
      <c r="AJ49" s="30">
        <f>IF(AND(AH48=0,AH49=0),0,IF(AF48=0.5,INT(AI48-3.875-(AJ48-0.5)*7.75),INT(AI48-AJ48*7.75)))</f>
        <v>2</v>
      </c>
      <c r="AK49" s="30">
        <f>IF(AF48=0.5,(AI48-3.875-(AJ48-0.5)*7.75-INT(AJ49))*60,(AI48-AJ48*7.75-INT(AJ49))*60)</f>
        <v>45</v>
      </c>
      <c r="AL49" s="30"/>
      <c r="AM49" s="30">
        <f>IF(AF48=0.5,INT(AL48-3.875-(AM48-0.5)*7.75),INT(AL48-AM48*7.75))</f>
        <v>5</v>
      </c>
      <c r="AN49" s="30">
        <f>IF(AF48=0.5,(AL48-3.875-(AM48-0.5)*7.75-INT(AM49))*60,(AL48-AM48*7.75-INT(AM49))*60)</f>
        <v>0</v>
      </c>
      <c r="AO49" s="13"/>
    </row>
    <row r="50" spans="1:41" s="2" customFormat="1" ht="15.75" customHeight="1">
      <c r="A50" s="2">
        <v>21</v>
      </c>
      <c r="B50" s="72"/>
      <c r="C50" s="75"/>
      <c r="D50" s="76"/>
      <c r="E50" s="223"/>
      <c r="F50" s="54">
        <v>7</v>
      </c>
      <c r="G50" s="79" t="s">
        <v>2</v>
      </c>
      <c r="H50" s="55">
        <v>7</v>
      </c>
      <c r="I50" s="79" t="s">
        <v>3</v>
      </c>
      <c r="J50" s="55">
        <v>8</v>
      </c>
      <c r="K50" s="79" t="s">
        <v>4</v>
      </c>
      <c r="L50" s="59"/>
      <c r="M50" s="79" t="s">
        <v>5</v>
      </c>
      <c r="N50" s="107"/>
      <c r="O50" s="137">
        <f t="shared" si="0"/>
        <v>0</v>
      </c>
      <c r="P50" s="137">
        <f>AJ50</f>
        <v>25.5</v>
      </c>
      <c r="Q50" s="137">
        <f>AM50</f>
        <v>13.5</v>
      </c>
      <c r="R50" s="163" t="str">
        <f>IF(AD50=0,"",IF(Y50&gt;=0,"繰越","本年"))</f>
        <v>本年</v>
      </c>
      <c r="S50" s="166"/>
      <c r="T50" s="88"/>
      <c r="U50" s="88"/>
      <c r="V50" s="89"/>
      <c r="W50" s="30"/>
      <c r="X50" s="30"/>
      <c r="Y50" s="2">
        <f>$AA$5-AE50</f>
        <v>-49.375</v>
      </c>
      <c r="Z50" s="23">
        <f>O50*7.75+O51</f>
        <v>4</v>
      </c>
      <c r="AA50" s="116">
        <f>IF(N50=0.5,N50,0)</f>
        <v>0</v>
      </c>
      <c r="AB50" s="116">
        <f>AB48+AA50</f>
        <v>0.5</v>
      </c>
      <c r="AC50" s="116">
        <f>AB50*7.75</f>
        <v>3.875</v>
      </c>
      <c r="AD50" s="6">
        <f>N50*7.75+N51</f>
        <v>4</v>
      </c>
      <c r="AE50" s="6">
        <f>AE48+AD50</f>
        <v>204.375</v>
      </c>
      <c r="AF50" s="6">
        <f>AE50*100-INT(AE50*100)</f>
        <v>0.5</v>
      </c>
      <c r="AG50" s="40">
        <f>AD50</f>
        <v>4</v>
      </c>
      <c r="AH50" s="37">
        <f>IF(AG50&lt;0,0,IF(AND(AD50&gt;=AL48,INT(AG50/7.75)=0),AM48,IF(AA50=0.5,0.5,INT(AG50/7.75))))</f>
        <v>0</v>
      </c>
      <c r="AI50" s="117">
        <f>IF(AD50=0,0,IF(AD50&gt;=AL48,IF((AI48+AL48)&gt;=$AD$7,$AD$7,AI48+AL48),IF(AF50=0.5,AI48+AD50,AI48+AD50)))</f>
        <v>204.375</v>
      </c>
      <c r="AJ50" s="38">
        <f>IF(AI50=0,0,IF(AL48&lt;=0,0,IF(AI50&gt;=$AD$7,$AG$7,IF(AF50=0.5,INT((AI50-3.875)/7.75)+0.5,INT(AI50/7.75)))))</f>
        <v>25.5</v>
      </c>
      <c r="AK50" s="39"/>
      <c r="AL50" s="38">
        <f>IF(AD50=0,0,IF($AD$7-AI50&gt;=0,IF(AF50=0.5,IF($AD$7-AI50&lt;=0,0,$AD$7-AI50),$AD$7-AI50),0))</f>
        <v>105.625</v>
      </c>
      <c r="AM50" s="38">
        <f>IF(AND(AH50=0,AH51=0),0,IF(AD50&gt;(AL48-3.875),0,IF(AF50=0.5,INT((AL50-3.875)/7.75)+0.5,INT(AL50/7.75))))</f>
        <v>13.5</v>
      </c>
      <c r="AN50" s="38"/>
      <c r="AO50" s="13"/>
    </row>
    <row r="51" spans="2:41" s="2" customFormat="1" ht="15.75" customHeight="1">
      <c r="B51" s="72"/>
      <c r="C51" s="168"/>
      <c r="D51" s="74"/>
      <c r="E51" s="225"/>
      <c r="F51" s="56">
        <v>7</v>
      </c>
      <c r="G51" s="81" t="s">
        <v>2</v>
      </c>
      <c r="H51" s="56">
        <v>7</v>
      </c>
      <c r="I51" s="81" t="s">
        <v>3</v>
      </c>
      <c r="J51" s="56">
        <v>12</v>
      </c>
      <c r="K51" s="81" t="s">
        <v>4</v>
      </c>
      <c r="L51" s="61"/>
      <c r="M51" s="81" t="s">
        <v>6</v>
      </c>
      <c r="N51" s="109">
        <v>4</v>
      </c>
      <c r="O51" s="143">
        <f t="shared" si="0"/>
        <v>4</v>
      </c>
      <c r="P51" s="139" t="str">
        <f>IF(AND(AH50=0,AH51=0),0,IF(AND(AJ51=0,AK51=0),0,IF(AJ51=0,"",AJ51&amp;"時間")&amp;IF(AK51=0,"",AK51&amp;"分")))</f>
        <v>6時間45分</v>
      </c>
      <c r="Q51" s="145" t="str">
        <f>IF(AL50&lt;=0,0,IF(AM51=0,"",AM51&amp;"時間")&amp;IF(AN51=0,"",AN51&amp;"分"))</f>
        <v>1時間</v>
      </c>
      <c r="R51" s="164"/>
      <c r="S51" s="166"/>
      <c r="T51" s="88"/>
      <c r="U51" s="88"/>
      <c r="V51" s="89"/>
      <c r="W51" s="30"/>
      <c r="X51" s="30"/>
      <c r="Y51" s="30"/>
      <c r="Z51" s="23"/>
      <c r="AA51" s="24"/>
      <c r="AB51" s="24"/>
      <c r="AC51" s="24"/>
      <c r="AD51" s="30"/>
      <c r="AE51" s="30"/>
      <c r="AF51" s="30"/>
      <c r="AG51" s="30"/>
      <c r="AH51" s="43">
        <f>IF(AG50&lt;0,0,INT(AG50-AH50*7.75))</f>
        <v>4</v>
      </c>
      <c r="AI51" s="30"/>
      <c r="AJ51" s="30">
        <f>IF(AND(AH50=0,AH51=0),0,IF(AF50=0.5,INT(AI50-3.875-(AJ50-0.5)*7.75),INT(AI50-AJ50*7.75)))</f>
        <v>6</v>
      </c>
      <c r="AK51" s="30">
        <f>IF(AF50=0.5,(AI50-3.875-(AJ50-0.5)*7.75-INT(AJ51))*60,(AI50-AJ50*7.75-INT(AJ51))*60)</f>
        <v>45</v>
      </c>
      <c r="AL51" s="30"/>
      <c r="AM51" s="30">
        <f>IF(AF50=0.5,INT(AL50-3.875-(AM50-0.5)*7.75),INT(AL50-AM50*7.75))</f>
        <v>1</v>
      </c>
      <c r="AN51" s="30">
        <f>IF(AF50=0.5,(AL50-3.875-(AM50-0.5)*7.75-INT(AM51))*60,(AL50-AM50*7.75-INT(AM51))*60)</f>
        <v>0</v>
      </c>
      <c r="AO51" s="13"/>
    </row>
    <row r="52" spans="1:41" s="2" customFormat="1" ht="15.75" customHeight="1">
      <c r="A52" s="2">
        <v>22</v>
      </c>
      <c r="B52" s="72"/>
      <c r="C52" s="75"/>
      <c r="D52" s="76"/>
      <c r="E52" s="223"/>
      <c r="F52" s="54">
        <v>8</v>
      </c>
      <c r="G52" s="16" t="s">
        <v>2</v>
      </c>
      <c r="H52" s="54">
        <v>1</v>
      </c>
      <c r="I52" s="16" t="s">
        <v>3</v>
      </c>
      <c r="J52" s="54">
        <v>9</v>
      </c>
      <c r="K52" s="16" t="s">
        <v>4</v>
      </c>
      <c r="L52" s="60"/>
      <c r="M52" s="16" t="s">
        <v>5</v>
      </c>
      <c r="N52" s="106"/>
      <c r="O52" s="169">
        <f t="shared" si="0"/>
        <v>0</v>
      </c>
      <c r="P52" s="169">
        <f>AJ52</f>
        <v>26.5</v>
      </c>
      <c r="Q52" s="169">
        <f>AM52</f>
        <v>12.5</v>
      </c>
      <c r="R52" s="162" t="str">
        <f>IF(AD52=0,"",IF(Y52&gt;=0,"繰越","本年"))</f>
        <v>本年</v>
      </c>
      <c r="S52" s="166"/>
      <c r="T52" s="88"/>
      <c r="U52" s="88"/>
      <c r="V52" s="89"/>
      <c r="W52" s="30"/>
      <c r="X52" s="30"/>
      <c r="Y52" s="2">
        <f>$AA$5-AE52</f>
        <v>-52.375</v>
      </c>
      <c r="Z52" s="23">
        <f>O52*7.75+O53</f>
        <v>3</v>
      </c>
      <c r="AA52" s="116">
        <f>IF(N52=0.5,N52,0)</f>
        <v>0</v>
      </c>
      <c r="AB52" s="116">
        <f>AB50+AA52</f>
        <v>0.5</v>
      </c>
      <c r="AC52" s="116">
        <f>AB52*7.75</f>
        <v>3.875</v>
      </c>
      <c r="AD52" s="6">
        <f>N52*7.75+N53</f>
        <v>3</v>
      </c>
      <c r="AE52" s="6">
        <f>AE50+AD52</f>
        <v>207.375</v>
      </c>
      <c r="AF52" s="6">
        <f>AE52*100-INT(AE52*100)</f>
        <v>0.5</v>
      </c>
      <c r="AG52" s="40">
        <f>AD52</f>
        <v>3</v>
      </c>
      <c r="AH52" s="37">
        <f>IF(AG52&lt;0,0,IF(AND(AD52&gt;=AL50,INT(AG52/7.75)=0),AM50,IF(AA52=0.5,0.5,INT(AG52/7.75))))</f>
        <v>0</v>
      </c>
      <c r="AI52" s="117">
        <f>IF(AD52=0,0,IF(AD52&gt;=AL50,IF((AI50+AL50)&gt;=$AD$7,$AD$7,AI50+AL50),IF(AF52=0.5,AI50+AD52,AI50+AD52)))</f>
        <v>207.375</v>
      </c>
      <c r="AJ52" s="38">
        <f>IF(AI52=0,0,IF(AL50&lt;=0,0,IF(AI52&gt;=$AD$7,$AG$7,IF(AF52=0.5,INT((AI52-3.875)/7.75)+0.5,INT(AI52/7.75)))))</f>
        <v>26.5</v>
      </c>
      <c r="AK52" s="39"/>
      <c r="AL52" s="38">
        <f>IF(AD52=0,0,IF($AD$7-AI52&gt;=0,IF(AF52=0.5,IF($AD$7-AI52&lt;=0,0,$AD$7-AI52),$AD$7-AI52),0))</f>
        <v>102.625</v>
      </c>
      <c r="AM52" s="38">
        <f>IF(AND(AH52=0,AH53=0),0,IF(AD52&gt;(AL50-3.875),0,IF(AF52=0.5,INT((AL52-3.875)/7.75)+0.5,INT(AL52/7.75))))</f>
        <v>12.5</v>
      </c>
      <c r="AN52" s="38"/>
      <c r="AO52" s="13"/>
    </row>
    <row r="53" spans="2:41" s="2" customFormat="1" ht="15.75" customHeight="1">
      <c r="B53" s="72"/>
      <c r="C53" s="168"/>
      <c r="D53" s="74"/>
      <c r="E53" s="225"/>
      <c r="F53" s="56">
        <v>8</v>
      </c>
      <c r="G53" s="81" t="s">
        <v>2</v>
      </c>
      <c r="H53" s="56">
        <v>1</v>
      </c>
      <c r="I53" s="81" t="s">
        <v>3</v>
      </c>
      <c r="J53" s="56">
        <v>12</v>
      </c>
      <c r="K53" s="81" t="s">
        <v>4</v>
      </c>
      <c r="L53" s="61"/>
      <c r="M53" s="81" t="s">
        <v>6</v>
      </c>
      <c r="N53" s="109">
        <v>3</v>
      </c>
      <c r="O53" s="143">
        <f t="shared" si="0"/>
        <v>3</v>
      </c>
      <c r="P53" s="139" t="str">
        <f>IF(AND(AH52=0,AH53=0),0,IF(AND(AJ53=0,AK53=0),0,IF(AJ53=0,"",AJ53&amp;"時間")&amp;IF(AK53=0,"",AK53&amp;"分")))</f>
        <v>2時間</v>
      </c>
      <c r="Q53" s="145" t="str">
        <f>IF(AL52&lt;=0,0,IF(AM53=0,"",AM53&amp;"時間")&amp;IF(AN53=0,"",AN53&amp;"分"))</f>
        <v>5時間45分</v>
      </c>
      <c r="R53" s="164"/>
      <c r="S53" s="166"/>
      <c r="T53" s="88"/>
      <c r="U53" s="88"/>
      <c r="V53" s="89"/>
      <c r="W53" s="30"/>
      <c r="X53" s="30"/>
      <c r="Y53" s="30"/>
      <c r="Z53" s="23"/>
      <c r="AA53" s="24"/>
      <c r="AB53" s="24"/>
      <c r="AC53" s="24"/>
      <c r="AD53" s="30"/>
      <c r="AE53" s="30"/>
      <c r="AF53" s="30"/>
      <c r="AG53" s="30"/>
      <c r="AH53" s="43">
        <f>IF(AG52&lt;0,0,INT(AG52-AH52*7.75))</f>
        <v>3</v>
      </c>
      <c r="AI53" s="30"/>
      <c r="AJ53" s="30">
        <f>IF(AND(AH52=0,AH53=0),0,IF(AF52=0.5,INT(AI52-3.875-(AJ52-0.5)*7.75),INT(AI52-AJ52*7.75)))</f>
        <v>2</v>
      </c>
      <c r="AK53" s="30">
        <f>IF(AF52=0.5,(AI52-3.875-(AJ52-0.5)*7.75-INT(AJ53))*60,(AI52-AJ52*7.75-INT(AJ53))*60)</f>
        <v>0</v>
      </c>
      <c r="AL53" s="30"/>
      <c r="AM53" s="30">
        <f>IF(AF52=0.5,INT(AL52-3.875-(AM52-0.5)*7.75),INT(AL52-AM52*7.75))</f>
        <v>5</v>
      </c>
      <c r="AN53" s="30">
        <f>IF(AF52=0.5,(AL52-3.875-(AM52-0.5)*7.75-INT(AM53))*60,(AL52-AM52*7.75-INT(AM53))*60)</f>
        <v>45</v>
      </c>
      <c r="AO53" s="13"/>
    </row>
    <row r="54" spans="1:41" s="2" customFormat="1" ht="15.75" customHeight="1">
      <c r="A54" s="2">
        <v>23</v>
      </c>
      <c r="B54" s="72"/>
      <c r="C54" s="75"/>
      <c r="D54" s="76"/>
      <c r="E54" s="223"/>
      <c r="F54" s="54">
        <v>8</v>
      </c>
      <c r="G54" s="16" t="s">
        <v>2</v>
      </c>
      <c r="H54" s="54">
        <v>3</v>
      </c>
      <c r="I54" s="16" t="s">
        <v>3</v>
      </c>
      <c r="J54" s="54">
        <v>8</v>
      </c>
      <c r="K54" s="16" t="s">
        <v>4</v>
      </c>
      <c r="L54" s="60"/>
      <c r="M54" s="16" t="s">
        <v>5</v>
      </c>
      <c r="N54" s="106"/>
      <c r="O54" s="169">
        <f t="shared" si="0"/>
        <v>0</v>
      </c>
      <c r="P54" s="169">
        <f>AJ54</f>
        <v>26.5</v>
      </c>
      <c r="Q54" s="169">
        <f>AM54</f>
        <v>12.5</v>
      </c>
      <c r="R54" s="162" t="str">
        <f>IF(AD54=0,"",IF(Y54&gt;=0,"繰越","本年"))</f>
        <v>本年</v>
      </c>
      <c r="S54" s="166"/>
      <c r="T54" s="88"/>
      <c r="U54" s="88"/>
      <c r="V54" s="89"/>
      <c r="W54" s="30"/>
      <c r="X54" s="30"/>
      <c r="Y54" s="2">
        <f>$AA$5-AE54</f>
        <v>-57.375</v>
      </c>
      <c r="Z54" s="23">
        <f>O54*7.75+O55</f>
        <v>5</v>
      </c>
      <c r="AA54" s="116">
        <f>IF(N54=0.5,N54,0)</f>
        <v>0</v>
      </c>
      <c r="AB54" s="116">
        <f>AB52+AA54</f>
        <v>0.5</v>
      </c>
      <c r="AC54" s="116">
        <f>AB54*7.75</f>
        <v>3.875</v>
      </c>
      <c r="AD54" s="6">
        <f>N54*7.75+N55</f>
        <v>5</v>
      </c>
      <c r="AE54" s="6">
        <f>AE52+AD54</f>
        <v>212.375</v>
      </c>
      <c r="AF54" s="6">
        <f>AE54*100-INT(AE54*100)</f>
        <v>0.5</v>
      </c>
      <c r="AG54" s="40">
        <f>AD54</f>
        <v>5</v>
      </c>
      <c r="AH54" s="37">
        <f>IF(AG54&lt;0,0,IF(AND(AD54&gt;=AL52,INT(AG54/7.75)=0),AM52,IF(AA54=0.5,0.5,INT(AG54/7.75))))</f>
        <v>0</v>
      </c>
      <c r="AI54" s="117">
        <f>IF(AD54=0,0,IF(AD54&gt;=AL52,IF((AI52+AL52)&gt;=$AD$7,$AD$7,AI52+AL52),IF(AF54=0.5,AI52+AD54,AI52+AD54)))</f>
        <v>212.375</v>
      </c>
      <c r="AJ54" s="38">
        <f>IF(AI54=0,0,IF(AL52&lt;=0,0,IF(AI54&gt;=$AD$7,$AG$7,IF(AF54=0.5,INT((AI54-3.875)/7.75)+0.5,INT(AI54/7.75)))))</f>
        <v>26.5</v>
      </c>
      <c r="AK54" s="39"/>
      <c r="AL54" s="38">
        <f>IF(AD54=0,0,IF($AD$7-AI54&gt;=0,IF(AF54=0.5,IF($AD$7-AI54&lt;=0,0,$AD$7-AI54),$AD$7-AI54),0))</f>
        <v>97.625</v>
      </c>
      <c r="AM54" s="38">
        <f>IF(AND(AH54=0,AH55=0),0,IF(AD54&gt;(AL52-3.875),0,IF(AF54=0.5,INT((AL54-3.875)/7.75)+0.5,INT(AL54/7.75))))</f>
        <v>12.5</v>
      </c>
      <c r="AN54" s="38"/>
      <c r="AO54" s="13"/>
    </row>
    <row r="55" spans="2:41" s="2" customFormat="1" ht="15.75" customHeight="1" thickBot="1">
      <c r="B55" s="90"/>
      <c r="C55" s="221"/>
      <c r="D55" s="92"/>
      <c r="E55" s="224"/>
      <c r="F55" s="58">
        <v>8</v>
      </c>
      <c r="G55" s="93" t="s">
        <v>2</v>
      </c>
      <c r="H55" s="58">
        <v>3</v>
      </c>
      <c r="I55" s="93" t="s">
        <v>3</v>
      </c>
      <c r="J55" s="58">
        <v>14</v>
      </c>
      <c r="K55" s="93" t="s">
        <v>4</v>
      </c>
      <c r="L55" s="63"/>
      <c r="M55" s="93" t="s">
        <v>6</v>
      </c>
      <c r="N55" s="110">
        <v>5</v>
      </c>
      <c r="O55" s="146">
        <f t="shared" si="0"/>
        <v>5</v>
      </c>
      <c r="P55" s="222" t="str">
        <f>IF(AND(AH54=0,AH55=0),0,IF(AND(AJ55=0,AK55=0),0,IF(AJ55=0,"",AJ55&amp;"時間")&amp;IF(AK55=0,"",AK55&amp;"分")))</f>
        <v>7時間</v>
      </c>
      <c r="Q55" s="148" t="str">
        <f>IF(AL54&lt;=0,0,IF(AM55=0,"",AM55&amp;"時間")&amp;IF(AN55=0,"",AN55&amp;"分"))</f>
        <v>45分</v>
      </c>
      <c r="R55" s="165"/>
      <c r="S55" s="166"/>
      <c r="T55" s="88"/>
      <c r="U55" s="88"/>
      <c r="V55" s="89"/>
      <c r="W55" s="30"/>
      <c r="X55" s="30"/>
      <c r="Y55" s="30"/>
      <c r="Z55" s="23"/>
      <c r="AA55" s="24"/>
      <c r="AB55" s="24"/>
      <c r="AC55" s="24"/>
      <c r="AD55" s="30"/>
      <c r="AE55" s="30"/>
      <c r="AF55" s="30"/>
      <c r="AG55" s="30"/>
      <c r="AH55" s="43">
        <f>IF(AG54&lt;0,0,INT(AG54-AH54*7.75))</f>
        <v>5</v>
      </c>
      <c r="AI55" s="30"/>
      <c r="AJ55" s="30">
        <f>IF(AND(AH54=0,AH55=0),0,IF(AF54=0.5,INT(AI54-3.875-(AJ54-0.5)*7.75),INT(AI54-AJ54*7.75)))</f>
        <v>7</v>
      </c>
      <c r="AK55" s="30">
        <f>IF(AF54=0.5,(AI54-3.875-(AJ54-0.5)*7.75-INT(AJ55))*60,(AI54-AJ54*7.75-INT(AJ55))*60)</f>
        <v>0</v>
      </c>
      <c r="AL55" s="30"/>
      <c r="AM55" s="30">
        <f>IF(AF54=0.5,INT(AL54-3.875-(AM54-0.5)*7.75),INT(AL54-AM54*7.75))</f>
        <v>0</v>
      </c>
      <c r="AN55" s="30">
        <f>IF(AF54=0.5,(AL54-3.875-(AM54-0.5)*7.75-INT(AM55))*60,(AL54-AM54*7.75-INT(AM55))*60)</f>
        <v>45</v>
      </c>
      <c r="AO55" s="13"/>
    </row>
    <row r="56" spans="1:41" s="2" customFormat="1" ht="15.75" customHeight="1">
      <c r="A56" s="2">
        <v>24</v>
      </c>
      <c r="B56" s="72"/>
      <c r="C56" s="75"/>
      <c r="D56" s="76"/>
      <c r="E56" s="223"/>
      <c r="F56" s="54">
        <v>8</v>
      </c>
      <c r="G56" s="16" t="s">
        <v>2</v>
      </c>
      <c r="H56" s="54">
        <v>6</v>
      </c>
      <c r="I56" s="16" t="s">
        <v>3</v>
      </c>
      <c r="J56" s="54"/>
      <c r="K56" s="16" t="s">
        <v>4</v>
      </c>
      <c r="L56" s="60"/>
      <c r="M56" s="16" t="s">
        <v>5</v>
      </c>
      <c r="N56" s="106">
        <v>1</v>
      </c>
      <c r="O56" s="169">
        <f t="shared" si="0"/>
        <v>1</v>
      </c>
      <c r="P56" s="169">
        <f>AJ56</f>
        <v>27.5</v>
      </c>
      <c r="Q56" s="169">
        <f>AM56</f>
        <v>11.5</v>
      </c>
      <c r="R56" s="162" t="str">
        <f>IF(AD56=0,"",IF(Y56&gt;=0,"繰越","本年"))</f>
        <v>本年</v>
      </c>
      <c r="S56" s="166"/>
      <c r="T56" s="88"/>
      <c r="U56" s="88"/>
      <c r="V56" s="89"/>
      <c r="W56" s="30"/>
      <c r="X56" s="30"/>
      <c r="Y56" s="2">
        <f>$AA$5-AE56</f>
        <v>-65.125</v>
      </c>
      <c r="Z56" s="23">
        <f>O56*7.75+O57</f>
        <v>7.75</v>
      </c>
      <c r="AA56" s="116">
        <f>IF(N56=0.5,N56,0)</f>
        <v>0</v>
      </c>
      <c r="AB56" s="116">
        <f>AB54+AA56</f>
        <v>0.5</v>
      </c>
      <c r="AC56" s="116">
        <f>AB56*7.75</f>
        <v>3.875</v>
      </c>
      <c r="AD56" s="6">
        <f>N56*7.75+N57</f>
        <v>7.75</v>
      </c>
      <c r="AE56" s="6">
        <f>AE54+AD56</f>
        <v>220.125</v>
      </c>
      <c r="AF56" s="6">
        <f>AE56*100-INT(AE56*100)</f>
        <v>0.5</v>
      </c>
      <c r="AG56" s="40">
        <f>AD56</f>
        <v>7.75</v>
      </c>
      <c r="AH56" s="37">
        <f>IF(AG56&lt;0,0,IF(AND(AD56&gt;=AL54,INT(AG56/7.75)=0),AM54,IF(AA56=0.5,0.5,INT(AG56/7.75))))</f>
        <v>1</v>
      </c>
      <c r="AI56" s="117">
        <f>IF(AD56=0,0,IF(AD56&gt;=AL54,IF((AI54+AL54)&gt;=$AD$7,$AD$7,AI54+AL54),IF(AF56=0.5,AI54+AD56,AI54+AD56)))</f>
        <v>220.125</v>
      </c>
      <c r="AJ56" s="38">
        <f>IF(AI56=0,0,IF(AL54&lt;=0,0,IF(AI56&gt;=$AD$7,$AG$7,IF(AF56=0.5,INT((AI56-3.875)/7.75)+0.5,INT(AI56/7.75)))))</f>
        <v>27.5</v>
      </c>
      <c r="AK56" s="39"/>
      <c r="AL56" s="38">
        <f>IF(AD56=0,0,IF($AD$7-AI56&gt;=0,IF(AF56=0.5,IF($AD$7-AI56&lt;=0,0,$AD$7-AI56),$AD$7-AI56),0))</f>
        <v>89.875</v>
      </c>
      <c r="AM56" s="38">
        <f>IF(AND(AH56=0,AH57=0),0,IF(AD56&gt;(AL54-3.875),0,IF(AF56=0.5,INT((AL56-3.875)/7.75)+0.5,INT(AL56/7.75))))</f>
        <v>11.5</v>
      </c>
      <c r="AN56" s="38"/>
      <c r="AO56" s="13"/>
    </row>
    <row r="57" spans="2:41" s="2" customFormat="1" ht="15.75" customHeight="1">
      <c r="B57" s="72"/>
      <c r="C57" s="168"/>
      <c r="D57" s="74"/>
      <c r="E57" s="225"/>
      <c r="F57" s="56">
        <v>8</v>
      </c>
      <c r="G57" s="81" t="s">
        <v>2</v>
      </c>
      <c r="H57" s="56">
        <v>6</v>
      </c>
      <c r="I57" s="81" t="s">
        <v>3</v>
      </c>
      <c r="J57" s="56"/>
      <c r="K57" s="81" t="s">
        <v>4</v>
      </c>
      <c r="L57" s="61"/>
      <c r="M57" s="81" t="s">
        <v>6</v>
      </c>
      <c r="N57" s="109"/>
      <c r="O57" s="143">
        <f t="shared" si="0"/>
        <v>0</v>
      </c>
      <c r="P57" s="139" t="str">
        <f>IF(AND(AH56=0,AH57=0),0,IF(AND(AJ57=0,AK57=0),0,IF(AJ57=0,"",AJ57&amp;"時間")&amp;IF(AK57=0,"",AK57&amp;"分")))</f>
        <v>7時間</v>
      </c>
      <c r="Q57" s="145" t="str">
        <f>IF(AL56&lt;=0,0,IF(AM57=0,"",AM57&amp;"時間")&amp;IF(AN57=0,"",AN57&amp;"分"))</f>
        <v>45分</v>
      </c>
      <c r="R57" s="164"/>
      <c r="S57" s="166"/>
      <c r="T57" s="88"/>
      <c r="U57" s="88"/>
      <c r="V57" s="89"/>
      <c r="W57" s="30"/>
      <c r="X57" s="30"/>
      <c r="Y57" s="30"/>
      <c r="Z57" s="23"/>
      <c r="AA57" s="24"/>
      <c r="AB57" s="24"/>
      <c r="AC57" s="24"/>
      <c r="AD57" s="30"/>
      <c r="AE57" s="30"/>
      <c r="AF57" s="30"/>
      <c r="AG57" s="30"/>
      <c r="AH57" s="43">
        <f>IF(AG56&lt;0,0,INT(AG56-AH56*7.75))</f>
        <v>0</v>
      </c>
      <c r="AI57" s="30"/>
      <c r="AJ57" s="30">
        <f>IF(AND(AH56=0,AH57=0),0,IF(AF56=0.5,INT(AI56-3.875-(AJ56-0.5)*7.75),INT(AI56-AJ56*7.75)))</f>
        <v>7</v>
      </c>
      <c r="AK57" s="30">
        <f>IF(AF56=0.5,(AI56-3.875-(AJ56-0.5)*7.75-INT(AJ57))*60,(AI56-AJ56*7.75-INT(AJ57))*60)</f>
        <v>0</v>
      </c>
      <c r="AL57" s="30"/>
      <c r="AM57" s="30">
        <f>IF(AF56=0.5,INT(AL56-3.875-(AM56-0.5)*7.75),INT(AL56-AM56*7.75))</f>
        <v>0</v>
      </c>
      <c r="AN57" s="30">
        <f>IF(AF56=0.5,(AL56-3.875-(AM56-0.5)*7.75-INT(AM57))*60,(AL56-AM56*7.75-INT(AM57))*60)</f>
        <v>45</v>
      </c>
      <c r="AO57" s="13"/>
    </row>
    <row r="58" spans="1:41" s="2" customFormat="1" ht="15.75" customHeight="1">
      <c r="A58" s="2">
        <v>25</v>
      </c>
      <c r="B58" s="72"/>
      <c r="C58" s="75"/>
      <c r="D58" s="76"/>
      <c r="E58" s="223"/>
      <c r="F58" s="54">
        <v>9</v>
      </c>
      <c r="G58" s="16" t="s">
        <v>2</v>
      </c>
      <c r="H58" s="54">
        <v>2</v>
      </c>
      <c r="I58" s="16" t="s">
        <v>3</v>
      </c>
      <c r="J58" s="54">
        <v>10</v>
      </c>
      <c r="K58" s="16" t="s">
        <v>4</v>
      </c>
      <c r="L58" s="60"/>
      <c r="M58" s="16" t="s">
        <v>5</v>
      </c>
      <c r="N58" s="106"/>
      <c r="O58" s="169">
        <f t="shared" si="0"/>
        <v>0</v>
      </c>
      <c r="P58" s="169">
        <f>AJ58</f>
        <v>28.5</v>
      </c>
      <c r="Q58" s="169">
        <f>AM58</f>
        <v>10.5</v>
      </c>
      <c r="R58" s="162" t="str">
        <f>IF(AD58=0,"",IF(Y58&gt;=0,"繰越","本年"))</f>
        <v>本年</v>
      </c>
      <c r="S58" s="166"/>
      <c r="T58" s="88"/>
      <c r="U58" s="88"/>
      <c r="V58" s="89"/>
      <c r="W58" s="30"/>
      <c r="X58" s="30"/>
      <c r="Y58" s="2">
        <f>$AA$5-AE58</f>
        <v>-66.125</v>
      </c>
      <c r="Z58" s="23">
        <f>O58*7.75+O59</f>
        <v>1</v>
      </c>
      <c r="AA58" s="116">
        <f>IF(N58=0.5,N58,0)</f>
        <v>0</v>
      </c>
      <c r="AB58" s="116">
        <f>AB56+AA58</f>
        <v>0.5</v>
      </c>
      <c r="AC58" s="116">
        <f>AB58*7.75</f>
        <v>3.875</v>
      </c>
      <c r="AD58" s="6">
        <f>N58*7.75+N59</f>
        <v>1</v>
      </c>
      <c r="AE58" s="6">
        <f>AE56+AD58</f>
        <v>221.125</v>
      </c>
      <c r="AF58" s="6">
        <f>AE58*100-INT(AE58*100)</f>
        <v>0.5</v>
      </c>
      <c r="AG58" s="40">
        <f>AD58</f>
        <v>1</v>
      </c>
      <c r="AH58" s="37">
        <f>IF(AG58&lt;0,0,IF(AND(AD58&gt;=AL56,INT(AG58/7.75)=0),AM56,IF(AA58=0.5,0.5,INT(AG58/7.75))))</f>
        <v>0</v>
      </c>
      <c r="AI58" s="117">
        <f>IF(AD58=0,0,IF(AD58&gt;=AL56,IF((AI56+AL56)&gt;=$AD$7,$AD$7,AI56+AL56),IF(AF58=0.5,AI56+AD58,AI56+AD58)))</f>
        <v>221.125</v>
      </c>
      <c r="AJ58" s="38">
        <f>IF(AI58=0,0,IF(AL56&lt;=0,0,IF(AI58&gt;=$AD$7,$AG$7,IF(AF58=0.5,INT((AI58-3.875)/7.75)+0.5,INT(AI58/7.75)))))</f>
        <v>28.5</v>
      </c>
      <c r="AK58" s="39"/>
      <c r="AL58" s="38">
        <f>IF(AD58=0,0,IF($AD$7-AI58&gt;=0,IF(AF58=0.5,IF($AD$7-AI58&lt;=0,0,$AD$7-AI58),$AD$7-AI58),0))</f>
        <v>88.875</v>
      </c>
      <c r="AM58" s="38">
        <f>IF(AND(AH58=0,AH59=0),0,IF(AD58&gt;(AL56-3.875),0,IF(AF58=0.5,INT((AL58-3.875)/7.75)+0.5,INT(AL58/7.75))))</f>
        <v>10.5</v>
      </c>
      <c r="AN58" s="38"/>
      <c r="AO58" s="13"/>
    </row>
    <row r="59" spans="2:41" s="2" customFormat="1" ht="15.75" customHeight="1">
      <c r="B59" s="72"/>
      <c r="C59" s="168"/>
      <c r="D59" s="74"/>
      <c r="E59" s="225"/>
      <c r="F59" s="56">
        <v>9</v>
      </c>
      <c r="G59" s="81" t="s">
        <v>2</v>
      </c>
      <c r="H59" s="56">
        <v>2</v>
      </c>
      <c r="I59" s="81" t="s">
        <v>3</v>
      </c>
      <c r="J59" s="56">
        <v>11</v>
      </c>
      <c r="K59" s="81" t="s">
        <v>4</v>
      </c>
      <c r="L59" s="61"/>
      <c r="M59" s="81" t="s">
        <v>6</v>
      </c>
      <c r="N59" s="109">
        <v>1</v>
      </c>
      <c r="O59" s="143">
        <f t="shared" si="0"/>
        <v>1</v>
      </c>
      <c r="P59" s="139" t="str">
        <f>IF(AND(AH58=0,AH59=0),0,IF(AND(AJ59=0,AK59=0),0,IF(AJ59=0,"",AJ59&amp;"時間")&amp;IF(AK59=0,"",AK59&amp;"分")))</f>
        <v>15分</v>
      </c>
      <c r="Q59" s="145" t="str">
        <f>IF(AL58&lt;=0,0,IF(AM59=0,"",AM59&amp;"時間")&amp;IF(AN59=0,"",AN59&amp;"分"))</f>
        <v>7時間30分</v>
      </c>
      <c r="R59" s="164"/>
      <c r="S59" s="166"/>
      <c r="T59" s="88"/>
      <c r="U59" s="88"/>
      <c r="V59" s="89"/>
      <c r="W59" s="30"/>
      <c r="X59" s="30"/>
      <c r="Y59" s="30"/>
      <c r="Z59" s="23"/>
      <c r="AA59" s="24"/>
      <c r="AB59" s="24"/>
      <c r="AC59" s="24"/>
      <c r="AD59" s="30"/>
      <c r="AE59" s="30"/>
      <c r="AF59" s="30"/>
      <c r="AG59" s="30"/>
      <c r="AH59" s="43">
        <f>IF(AG58&lt;0,0,INT(AG58-AH58*7.75))</f>
        <v>1</v>
      </c>
      <c r="AI59" s="30"/>
      <c r="AJ59" s="30">
        <f>IF(AND(AH58=0,AH59=0),0,IF(AF58=0.5,INT(AI58-3.875-(AJ58-0.5)*7.75),INT(AI58-AJ58*7.75)))</f>
        <v>0</v>
      </c>
      <c r="AK59" s="30">
        <f>IF(AF58=0.5,(AI58-3.875-(AJ58-0.5)*7.75-INT(AJ59))*60,(AI58-AJ58*7.75-INT(AJ59))*60)</f>
        <v>15</v>
      </c>
      <c r="AL59" s="30"/>
      <c r="AM59" s="30">
        <f>IF(AF58=0.5,INT(AL58-3.875-(AM58-0.5)*7.75),INT(AL58-AM58*7.75))</f>
        <v>7</v>
      </c>
      <c r="AN59" s="30">
        <f>IF(AF58=0.5,(AL58-3.875-(AM58-0.5)*7.75-INT(AM59))*60,(AL58-AM58*7.75-INT(AM59))*60)</f>
        <v>30</v>
      </c>
      <c r="AO59" s="13"/>
    </row>
    <row r="60" spans="1:41" s="2" customFormat="1" ht="15.75" customHeight="1">
      <c r="A60" s="2">
        <v>26</v>
      </c>
      <c r="B60" s="72"/>
      <c r="C60" s="75"/>
      <c r="D60" s="76"/>
      <c r="E60" s="223"/>
      <c r="F60" s="54">
        <v>9</v>
      </c>
      <c r="G60" s="16" t="s">
        <v>2</v>
      </c>
      <c r="H60" s="54">
        <v>4</v>
      </c>
      <c r="I60" s="16" t="s">
        <v>3</v>
      </c>
      <c r="J60" s="54"/>
      <c r="K60" s="16" t="s">
        <v>4</v>
      </c>
      <c r="L60" s="60"/>
      <c r="M60" s="16" t="s">
        <v>5</v>
      </c>
      <c r="N60" s="106">
        <v>1</v>
      </c>
      <c r="O60" s="169">
        <f t="shared" si="0"/>
        <v>1</v>
      </c>
      <c r="P60" s="169">
        <f>AJ60</f>
        <v>29.5</v>
      </c>
      <c r="Q60" s="169">
        <f>AM60</f>
        <v>9.5</v>
      </c>
      <c r="R60" s="162" t="str">
        <f>IF(AD60=0,"",IF(Y60&gt;=0,"繰越","本年"))</f>
        <v>本年</v>
      </c>
      <c r="S60" s="166"/>
      <c r="T60" s="88"/>
      <c r="U60" s="88"/>
      <c r="V60" s="89"/>
      <c r="W60" s="30"/>
      <c r="X60" s="30"/>
      <c r="Y60" s="2">
        <f>$AA$5-AE60</f>
        <v>-73.875</v>
      </c>
      <c r="Z60" s="23">
        <f>O60*7.75+O61</f>
        <v>7.75</v>
      </c>
      <c r="AA60" s="116">
        <f>IF(N60=0.5,N60,0)</f>
        <v>0</v>
      </c>
      <c r="AB60" s="116">
        <f>AB58+AA60</f>
        <v>0.5</v>
      </c>
      <c r="AC60" s="116">
        <f>AB60*7.75</f>
        <v>3.875</v>
      </c>
      <c r="AD60" s="6">
        <f>N60*7.75+N61</f>
        <v>7.75</v>
      </c>
      <c r="AE60" s="6">
        <f>AE58+AD60</f>
        <v>228.875</v>
      </c>
      <c r="AF60" s="6">
        <f>AE60*100-INT(AE60*100)</f>
        <v>0.5</v>
      </c>
      <c r="AG60" s="40">
        <f>AD60</f>
        <v>7.75</v>
      </c>
      <c r="AH60" s="37">
        <f>IF(AG60&lt;0,0,IF(AND(AD60&gt;=AL58,INT(AG60/7.75)=0),AM58,IF(AA60=0.5,0.5,INT(AG60/7.75))))</f>
        <v>1</v>
      </c>
      <c r="AI60" s="117">
        <f>IF(AD60=0,0,IF(AD60&gt;=AL58,IF((AI58+AL58)&gt;=$AD$7,$AD$7,AI58+AL58),IF(AF60=0.5,AI58+AD60,AI58+AD60)))</f>
        <v>228.875</v>
      </c>
      <c r="AJ60" s="38">
        <f>IF(AI60=0,0,IF(AL58&lt;=0,0,IF(AI60&gt;=$AD$7,$AG$7,IF(AF60=0.5,INT((AI60-3.875)/7.75)+0.5,INT(AI60/7.75)))))</f>
        <v>29.5</v>
      </c>
      <c r="AK60" s="39"/>
      <c r="AL60" s="38">
        <f>IF(AD60=0,0,IF($AD$7-AI60&gt;=0,IF(AF60=0.5,IF($AD$7-AI60&lt;=0,0,$AD$7-AI60),$AD$7-AI60),0))</f>
        <v>81.125</v>
      </c>
      <c r="AM60" s="38">
        <f>IF(AND(AH60=0,AH61=0),0,IF(AD60&gt;(AL58-3.875),0,IF(AF60=0.5,INT((AL60-3.875)/7.75)+0.5,INT(AL60/7.75))))</f>
        <v>9.5</v>
      </c>
      <c r="AN60" s="38"/>
      <c r="AO60" s="13"/>
    </row>
    <row r="61" spans="2:41" s="2" customFormat="1" ht="15.75" customHeight="1">
      <c r="B61" s="72"/>
      <c r="C61" s="168"/>
      <c r="D61" s="74"/>
      <c r="E61" s="225"/>
      <c r="F61" s="56">
        <v>9</v>
      </c>
      <c r="G61" s="81" t="s">
        <v>2</v>
      </c>
      <c r="H61" s="56">
        <v>4</v>
      </c>
      <c r="I61" s="81" t="s">
        <v>3</v>
      </c>
      <c r="J61" s="56"/>
      <c r="K61" s="81" t="s">
        <v>4</v>
      </c>
      <c r="L61" s="61"/>
      <c r="M61" s="81" t="s">
        <v>6</v>
      </c>
      <c r="N61" s="109"/>
      <c r="O61" s="143">
        <f t="shared" si="0"/>
        <v>0</v>
      </c>
      <c r="P61" s="139" t="str">
        <f>IF(AND(AH60=0,AH61=0),0,IF(AND(AJ61=0,AK61=0),0,IF(AJ61=0,"",AJ61&amp;"時間")&amp;IF(AK61=0,"",AK61&amp;"分")))</f>
        <v>15分</v>
      </c>
      <c r="Q61" s="145" t="str">
        <f>IF(AL60&lt;=0,0,IF(AM61=0,"",AM61&amp;"時間")&amp;IF(AN61=0,"",AN61&amp;"分"))</f>
        <v>7時間30分</v>
      </c>
      <c r="R61" s="164"/>
      <c r="S61" s="166"/>
      <c r="T61" s="88"/>
      <c r="U61" s="88"/>
      <c r="V61" s="89"/>
      <c r="W61" s="30"/>
      <c r="X61" s="30"/>
      <c r="Y61" s="30"/>
      <c r="Z61" s="23"/>
      <c r="AA61" s="24"/>
      <c r="AB61" s="24"/>
      <c r="AC61" s="24"/>
      <c r="AD61" s="30"/>
      <c r="AE61" s="30"/>
      <c r="AF61" s="30"/>
      <c r="AG61" s="30"/>
      <c r="AH61" s="43">
        <f>IF(AG60&lt;0,0,INT(AG60-AH60*7.75))</f>
        <v>0</v>
      </c>
      <c r="AI61" s="30"/>
      <c r="AJ61" s="30">
        <f>IF(AND(AH60=0,AH61=0),0,IF(AF60=0.5,INT(AI60-3.875-(AJ60-0.5)*7.75),INT(AI60-AJ60*7.75)))</f>
        <v>0</v>
      </c>
      <c r="AK61" s="30">
        <f>IF(AF60=0.5,(AI60-3.875-(AJ60-0.5)*7.75-INT(AJ61))*60,(AI60-AJ60*7.75-INT(AJ61))*60)</f>
        <v>15</v>
      </c>
      <c r="AL61" s="30"/>
      <c r="AM61" s="30">
        <f>IF(AF60=0.5,INT(AL60-3.875-(AM60-0.5)*7.75),INT(AL60-AM60*7.75))</f>
        <v>7</v>
      </c>
      <c r="AN61" s="30">
        <f>IF(AF60=0.5,(AL60-3.875-(AM60-0.5)*7.75-INT(AM61))*60,(AL60-AM60*7.75-INT(AM61))*60)</f>
        <v>30</v>
      </c>
      <c r="AO61" s="13"/>
    </row>
    <row r="62" spans="1:41" s="2" customFormat="1" ht="15.75" customHeight="1">
      <c r="A62" s="2">
        <v>27</v>
      </c>
      <c r="B62" s="72"/>
      <c r="C62" s="75"/>
      <c r="D62" s="76"/>
      <c r="E62" s="223"/>
      <c r="F62" s="54">
        <v>9</v>
      </c>
      <c r="G62" s="16" t="s">
        <v>2</v>
      </c>
      <c r="H62" s="54">
        <v>12</v>
      </c>
      <c r="I62" s="16" t="s">
        <v>3</v>
      </c>
      <c r="J62" s="54"/>
      <c r="K62" s="16" t="s">
        <v>4</v>
      </c>
      <c r="L62" s="60"/>
      <c r="M62" s="16" t="s">
        <v>5</v>
      </c>
      <c r="N62" s="106">
        <v>1</v>
      </c>
      <c r="O62" s="169">
        <f t="shared" si="0"/>
        <v>1</v>
      </c>
      <c r="P62" s="169">
        <f>AJ62</f>
        <v>30.5</v>
      </c>
      <c r="Q62" s="169">
        <f>AM62</f>
        <v>8.5</v>
      </c>
      <c r="R62" s="162" t="str">
        <f>IF(AD62=0,"",IF(Y62&gt;=0,"繰越","本年"))</f>
        <v>本年</v>
      </c>
      <c r="S62" s="166"/>
      <c r="T62" s="88"/>
      <c r="U62" s="88"/>
      <c r="V62" s="89"/>
      <c r="W62" s="30"/>
      <c r="X62" s="30"/>
      <c r="Y62" s="2">
        <f>$AA$5-AE62</f>
        <v>-81.625</v>
      </c>
      <c r="Z62" s="23">
        <f>O62*7.75+O63</f>
        <v>7.75</v>
      </c>
      <c r="AA62" s="116">
        <f>IF(N62=0.5,N62,0)</f>
        <v>0</v>
      </c>
      <c r="AB62" s="116">
        <f>AB60+AA62</f>
        <v>0.5</v>
      </c>
      <c r="AC62" s="116">
        <f>AB62*7.75</f>
        <v>3.875</v>
      </c>
      <c r="AD62" s="6">
        <f>N62*7.75+N63</f>
        <v>7.75</v>
      </c>
      <c r="AE62" s="6">
        <f>AE60+AD62</f>
        <v>236.625</v>
      </c>
      <c r="AF62" s="6">
        <f>AE62*100-INT(AE62*100)</f>
        <v>0.5</v>
      </c>
      <c r="AG62" s="40">
        <f>AD62</f>
        <v>7.75</v>
      </c>
      <c r="AH62" s="37">
        <f>IF(AG62&lt;0,0,IF(AND(AD62&gt;=AL60,INT(AG62/7.75)=0),AM60,IF(AA62=0.5,0.5,INT(AG62/7.75))))</f>
        <v>1</v>
      </c>
      <c r="AI62" s="117">
        <f>IF(AD62=0,0,IF(AD62&gt;=AL60,IF((AI60+AL60)&gt;=$AD$7,$AD$7,AI60+AL60),IF(AF62=0.5,AI60+AD62,AI60+AD62)))</f>
        <v>236.625</v>
      </c>
      <c r="AJ62" s="38">
        <f>IF(AI62=0,0,IF(AL60&lt;=0,0,IF(AI62&gt;=$AD$7,$AG$7,IF(AF62=0.5,INT((AI62-3.875)/7.75)+0.5,INT(AI62/7.75)))))</f>
        <v>30.5</v>
      </c>
      <c r="AK62" s="39"/>
      <c r="AL62" s="38">
        <f>IF(AD62=0,0,IF($AD$7-AI62&gt;=0,IF(AF62=0.5,IF($AD$7-AI62&lt;=0,0,$AD$7-AI62),$AD$7-AI62),0))</f>
        <v>73.375</v>
      </c>
      <c r="AM62" s="38">
        <f>IF(AND(AH62=0,AH63=0),0,IF(AD62&gt;(AL60-3.875),0,IF(AF62=0.5,INT((AL62-3.875)/7.75)+0.5,INT(AL62/7.75))))</f>
        <v>8.5</v>
      </c>
      <c r="AN62" s="38"/>
      <c r="AO62" s="13"/>
    </row>
    <row r="63" spans="2:41" s="2" customFormat="1" ht="15.75" customHeight="1">
      <c r="B63" s="72"/>
      <c r="C63" s="168"/>
      <c r="D63" s="74"/>
      <c r="E63" s="225"/>
      <c r="F63" s="56">
        <v>9</v>
      </c>
      <c r="G63" s="81" t="s">
        <v>2</v>
      </c>
      <c r="H63" s="56">
        <v>12</v>
      </c>
      <c r="I63" s="81" t="s">
        <v>3</v>
      </c>
      <c r="J63" s="56"/>
      <c r="K63" s="81" t="s">
        <v>4</v>
      </c>
      <c r="L63" s="61"/>
      <c r="M63" s="81" t="s">
        <v>6</v>
      </c>
      <c r="N63" s="109"/>
      <c r="O63" s="143">
        <f t="shared" si="0"/>
        <v>0</v>
      </c>
      <c r="P63" s="139" t="str">
        <f>IF(AND(AH62=0,AH63=0),0,IF(AND(AJ63=0,AK63=0),0,IF(AJ63=0,"",AJ63&amp;"時間")&amp;IF(AK63=0,"",AK63&amp;"分")))</f>
        <v>15分</v>
      </c>
      <c r="Q63" s="145" t="str">
        <f>IF(AL62&lt;=0,0,IF(AM63=0,"",AM63&amp;"時間")&amp;IF(AN63=0,"",AN63&amp;"分"))</f>
        <v>7時間30分</v>
      </c>
      <c r="R63" s="164"/>
      <c r="S63" s="166"/>
      <c r="T63" s="88"/>
      <c r="U63" s="88"/>
      <c r="V63" s="89"/>
      <c r="W63" s="30"/>
      <c r="X63" s="30"/>
      <c r="Y63" s="30"/>
      <c r="Z63" s="23"/>
      <c r="AA63" s="24"/>
      <c r="AB63" s="24"/>
      <c r="AC63" s="24"/>
      <c r="AD63" s="30"/>
      <c r="AE63" s="30"/>
      <c r="AF63" s="30"/>
      <c r="AG63" s="30"/>
      <c r="AH63" s="43">
        <f>IF(AG62&lt;0,0,INT(AG62-AH62*7.75))</f>
        <v>0</v>
      </c>
      <c r="AI63" s="30"/>
      <c r="AJ63" s="30">
        <f>IF(AND(AH62=0,AH63=0),0,IF(AF62=0.5,INT(AI62-3.875-(AJ62-0.5)*7.75),INT(AI62-AJ62*7.75)))</f>
        <v>0</v>
      </c>
      <c r="AK63" s="30">
        <f>IF(AF62=0.5,(AI62-3.875-(AJ62-0.5)*7.75-INT(AJ63))*60,(AI62-AJ62*7.75-INT(AJ63))*60)</f>
        <v>15</v>
      </c>
      <c r="AL63" s="30"/>
      <c r="AM63" s="30">
        <f>IF(AF62=0.5,INT(AL62-3.875-(AM62-0.5)*7.75),INT(AL62-AM62*7.75))</f>
        <v>7</v>
      </c>
      <c r="AN63" s="30">
        <f>IF(AF62=0.5,(AL62-3.875-(AM62-0.5)*7.75-INT(AM63))*60,(AL62-AM62*7.75-INT(AM63))*60)</f>
        <v>30</v>
      </c>
      <c r="AO63" s="13"/>
    </row>
    <row r="64" spans="1:41" s="2" customFormat="1" ht="15.75" customHeight="1">
      <c r="A64" s="2">
        <v>28</v>
      </c>
      <c r="B64" s="72"/>
      <c r="C64" s="75"/>
      <c r="D64" s="76"/>
      <c r="E64" s="223"/>
      <c r="F64" s="54">
        <v>10</v>
      </c>
      <c r="G64" s="16" t="s">
        <v>2</v>
      </c>
      <c r="H64" s="54">
        <v>4</v>
      </c>
      <c r="I64" s="16" t="s">
        <v>3</v>
      </c>
      <c r="J64" s="54">
        <v>9</v>
      </c>
      <c r="K64" s="16" t="s">
        <v>4</v>
      </c>
      <c r="L64" s="60"/>
      <c r="M64" s="16" t="s">
        <v>5</v>
      </c>
      <c r="N64" s="106"/>
      <c r="O64" s="169">
        <f t="shared" si="0"/>
        <v>0</v>
      </c>
      <c r="P64" s="169">
        <f>AJ64</f>
        <v>30.5</v>
      </c>
      <c r="Q64" s="169">
        <f>AM64</f>
        <v>8.5</v>
      </c>
      <c r="R64" s="162" t="str">
        <f>IF(AD64=0,"",IF(Y64&gt;=0,"繰越","本年"))</f>
        <v>本年</v>
      </c>
      <c r="S64" s="166"/>
      <c r="T64" s="88"/>
      <c r="U64" s="88"/>
      <c r="V64" s="89"/>
      <c r="W64" s="30"/>
      <c r="X64" s="30"/>
      <c r="Y64" s="2">
        <f>$AA$5-AE64</f>
        <v>-84.625</v>
      </c>
      <c r="Z64" s="23">
        <f>O64*7.75+O65</f>
        <v>3</v>
      </c>
      <c r="AA64" s="116">
        <f>IF(N64=0.5,N64,0)</f>
        <v>0</v>
      </c>
      <c r="AB64" s="116">
        <f>AB62+AA64</f>
        <v>0.5</v>
      </c>
      <c r="AC64" s="116">
        <f>AB64*7.75</f>
        <v>3.875</v>
      </c>
      <c r="AD64" s="6">
        <f>N64*7.75+N65</f>
        <v>3</v>
      </c>
      <c r="AE64" s="6">
        <f>AE62+AD64</f>
        <v>239.625</v>
      </c>
      <c r="AF64" s="6">
        <f>AE64*100-INT(AE64*100)</f>
        <v>0.5</v>
      </c>
      <c r="AG64" s="40">
        <f>AD64</f>
        <v>3</v>
      </c>
      <c r="AH64" s="37">
        <f>IF(AG64&lt;0,0,IF(AND(AD64&gt;=AL62,INT(AG64/7.75)=0),AM62,IF(AA64=0.5,0.5,INT(AG64/7.75))))</f>
        <v>0</v>
      </c>
      <c r="AI64" s="117">
        <f>IF(AD64=0,0,IF(AD64&gt;=AL62,IF((AI62+AL62)&gt;=$AD$7,$AD$7,AI62+AL62),IF(AF64=0.5,AI62+AD64,AI62+AD64)))</f>
        <v>239.625</v>
      </c>
      <c r="AJ64" s="38">
        <f>IF(AI64=0,0,IF(AL62&lt;=0,0,IF(AI64&gt;=$AD$7,$AG$7,IF(AF64=0.5,INT((AI64-3.875)/7.75)+0.5,INT(AI64/7.75)))))</f>
        <v>30.5</v>
      </c>
      <c r="AK64" s="39"/>
      <c r="AL64" s="38">
        <f>IF(AD64=0,0,IF($AD$7-AI64&gt;=0,IF(AF64=0.5,IF($AD$7-AI64&lt;=0,0,$AD$7-AI64),$AD$7-AI64),0))</f>
        <v>70.375</v>
      </c>
      <c r="AM64" s="38">
        <f>IF(AND(AH64=0,AH65=0),0,IF(AD64&gt;(AL62-3.875),0,IF(AF64=0.5,INT((AL64-3.875)/7.75)+0.5,INT(AL64/7.75))))</f>
        <v>8.5</v>
      </c>
      <c r="AN64" s="38"/>
      <c r="AO64" s="13"/>
    </row>
    <row r="65" spans="2:41" s="2" customFormat="1" ht="15.75" customHeight="1">
      <c r="B65" s="72"/>
      <c r="C65" s="168"/>
      <c r="D65" s="74"/>
      <c r="E65" s="225"/>
      <c r="F65" s="56">
        <v>10</v>
      </c>
      <c r="G65" s="81" t="s">
        <v>2</v>
      </c>
      <c r="H65" s="56">
        <v>4</v>
      </c>
      <c r="I65" s="81" t="s">
        <v>3</v>
      </c>
      <c r="J65" s="56">
        <v>12</v>
      </c>
      <c r="K65" s="81" t="s">
        <v>4</v>
      </c>
      <c r="L65" s="61"/>
      <c r="M65" s="81" t="s">
        <v>6</v>
      </c>
      <c r="N65" s="109">
        <v>3</v>
      </c>
      <c r="O65" s="143">
        <f t="shared" si="0"/>
        <v>3</v>
      </c>
      <c r="P65" s="139" t="str">
        <f>IF(AND(AH64=0,AH65=0),0,IF(AND(AJ65=0,AK65=0),0,IF(AJ65=0,"",AJ65&amp;"時間")&amp;IF(AK65=0,"",AK65&amp;"分")))</f>
        <v>3時間15分</v>
      </c>
      <c r="Q65" s="145" t="str">
        <f>IF(AL64&lt;=0,0,IF(AM65=0,"",AM65&amp;"時間")&amp;IF(AN65=0,"",AN65&amp;"分"))</f>
        <v>4時間30分</v>
      </c>
      <c r="R65" s="164"/>
      <c r="S65" s="166"/>
      <c r="T65" s="88"/>
      <c r="U65" s="88"/>
      <c r="V65" s="89"/>
      <c r="W65" s="30"/>
      <c r="X65" s="30"/>
      <c r="Y65" s="30"/>
      <c r="Z65" s="23"/>
      <c r="AA65" s="24"/>
      <c r="AB65" s="24"/>
      <c r="AC65" s="24"/>
      <c r="AD65" s="30"/>
      <c r="AE65" s="30"/>
      <c r="AF65" s="30"/>
      <c r="AG65" s="30"/>
      <c r="AH65" s="43">
        <f>IF(AG64&lt;0,0,INT(AG64-AH64*7.75))</f>
        <v>3</v>
      </c>
      <c r="AI65" s="30"/>
      <c r="AJ65" s="30">
        <f>IF(AND(AH64=0,AH65=0),0,IF(AF64=0.5,INT(AI64-3.875-(AJ64-0.5)*7.75),INT(AI64-AJ64*7.75)))</f>
        <v>3</v>
      </c>
      <c r="AK65" s="30">
        <f>IF(AF64=0.5,(AI64-3.875-(AJ64-0.5)*7.75-INT(AJ65))*60,(AI64-AJ64*7.75-INT(AJ65))*60)</f>
        <v>15</v>
      </c>
      <c r="AL65" s="30"/>
      <c r="AM65" s="30">
        <f>IF(AF64=0.5,INT(AL64-3.875-(AM64-0.5)*7.75),INT(AL64-AM64*7.75))</f>
        <v>4</v>
      </c>
      <c r="AN65" s="30">
        <f>IF(AF64=0.5,(AL64-3.875-(AM64-0.5)*7.75-INT(AM65))*60,(AL64-AM64*7.75-INT(AM65))*60)</f>
        <v>30</v>
      </c>
      <c r="AO65" s="13"/>
    </row>
    <row r="66" spans="1:41" s="2" customFormat="1" ht="15.75" customHeight="1">
      <c r="A66" s="2">
        <v>29</v>
      </c>
      <c r="B66" s="72"/>
      <c r="C66" s="75"/>
      <c r="D66" s="76"/>
      <c r="E66" s="223"/>
      <c r="F66" s="54"/>
      <c r="G66" s="16" t="s">
        <v>2</v>
      </c>
      <c r="H66" s="54"/>
      <c r="I66" s="16" t="s">
        <v>3</v>
      </c>
      <c r="J66" s="54"/>
      <c r="K66" s="16" t="s">
        <v>4</v>
      </c>
      <c r="L66" s="60"/>
      <c r="M66" s="16" t="s">
        <v>5</v>
      </c>
      <c r="N66" s="106">
        <v>0.5</v>
      </c>
      <c r="O66" s="169">
        <f t="shared" si="0"/>
        <v>0.5</v>
      </c>
      <c r="P66" s="169">
        <f>AJ66</f>
        <v>31</v>
      </c>
      <c r="Q66" s="169">
        <f>AM66</f>
        <v>8</v>
      </c>
      <c r="R66" s="162" t="str">
        <f>IF(AD66=0,"",IF(Y66&gt;=0,"繰越","本年"))</f>
        <v>本年</v>
      </c>
      <c r="S66" s="166"/>
      <c r="T66" s="88"/>
      <c r="U66" s="88"/>
      <c r="V66" s="89"/>
      <c r="W66" s="30"/>
      <c r="X66" s="30"/>
      <c r="Y66" s="2">
        <f>$AA$5-AE66</f>
        <v>-88.5</v>
      </c>
      <c r="Z66" s="23">
        <f>O66*7.75+O67</f>
        <v>3.875</v>
      </c>
      <c r="AA66" s="116">
        <f>IF(N66=0.5,N66,0)</f>
        <v>0.5</v>
      </c>
      <c r="AB66" s="116">
        <f>AB64+AA66</f>
        <v>1</v>
      </c>
      <c r="AC66" s="116">
        <f>AB66*7.75</f>
        <v>7.75</v>
      </c>
      <c r="AD66" s="6">
        <f>N66*7.75+N67</f>
        <v>3.875</v>
      </c>
      <c r="AE66" s="6">
        <f>AE64+AD66</f>
        <v>243.5</v>
      </c>
      <c r="AF66" s="6">
        <f>AE66*100-INT(AE66*100)</f>
        <v>0</v>
      </c>
      <c r="AG66" s="40">
        <f>AD66</f>
        <v>3.875</v>
      </c>
      <c r="AH66" s="37">
        <f>IF(AG66&lt;0,0,IF(AND(AD66&gt;=AL64,INT(AG66/7.75)=0),AM64,IF(AA66=0.5,0.5,INT(AG66/7.75))))</f>
        <v>0.5</v>
      </c>
      <c r="AI66" s="117">
        <f>IF(AD66=0,0,IF(AD66&gt;=AL64,IF((AI64+AL64)&gt;=$AD$7,$AD$7,AI64+AL64),IF(AF66=0.5,AI64+AD66,AI64+AD66)))</f>
        <v>243.5</v>
      </c>
      <c r="AJ66" s="38">
        <f>IF(AI66=0,0,IF(AL64&lt;=0,0,IF(AI66&gt;=$AD$7,$AG$7,IF(AF66=0.5,INT((AI66-3.875)/7.75)+0.5,INT(AI66/7.75)))))</f>
        <v>31</v>
      </c>
      <c r="AK66" s="39"/>
      <c r="AL66" s="38">
        <f>IF(AD66=0,0,IF($AD$7-AI66&gt;=0,IF(AF66=0.5,IF($AD$7-AI66&lt;=0,0,$AD$7-AI66),$AD$7-AI66),0))</f>
        <v>66.5</v>
      </c>
      <c r="AM66" s="38">
        <f>IF(AND(AH66=0,AH67=0),0,IF(AD66&gt;(AL64-3.875),0,IF(AF66=0.5,INT((AL66-3.875)/7.75)+0.5,INT(AL66/7.75))))</f>
        <v>8</v>
      </c>
      <c r="AN66" s="38"/>
      <c r="AO66" s="13"/>
    </row>
    <row r="67" spans="2:41" s="2" customFormat="1" ht="15.75" customHeight="1">
      <c r="B67" s="72"/>
      <c r="C67" s="168"/>
      <c r="D67" s="74"/>
      <c r="E67" s="225"/>
      <c r="F67" s="56"/>
      <c r="G67" s="81" t="s">
        <v>2</v>
      </c>
      <c r="H67" s="56"/>
      <c r="I67" s="81" t="s">
        <v>3</v>
      </c>
      <c r="J67" s="56"/>
      <c r="K67" s="81" t="s">
        <v>4</v>
      </c>
      <c r="L67" s="61"/>
      <c r="M67" s="81" t="s">
        <v>6</v>
      </c>
      <c r="N67" s="109"/>
      <c r="O67" s="143">
        <f t="shared" si="0"/>
        <v>0</v>
      </c>
      <c r="P67" s="139" t="str">
        <f>IF(AND(AH66=0,AH67=0),0,IF(AND(AJ67=0,AK67=0),0,IF(AJ67=0,"",AJ67&amp;"時間")&amp;IF(AK67=0,"",AK67&amp;"分")))</f>
        <v>3時間15分</v>
      </c>
      <c r="Q67" s="145" t="str">
        <f>IF(AL66&lt;=0,0,IF(AM67=0,"",AM67&amp;"時間")&amp;IF(AN67=0,"",AN67&amp;"分"))</f>
        <v>4時間30分</v>
      </c>
      <c r="R67" s="164"/>
      <c r="S67" s="166"/>
      <c r="T67" s="88"/>
      <c r="U67" s="88"/>
      <c r="V67" s="89"/>
      <c r="W67" s="30"/>
      <c r="X67" s="30"/>
      <c r="Y67" s="30"/>
      <c r="Z67" s="23"/>
      <c r="AA67" s="24"/>
      <c r="AB67" s="24"/>
      <c r="AC67" s="24"/>
      <c r="AD67" s="30"/>
      <c r="AE67" s="30"/>
      <c r="AF67" s="30"/>
      <c r="AG67" s="30"/>
      <c r="AH67" s="43">
        <f>IF(AG66&lt;0,0,INT(AG66-AH66*7.75))</f>
        <v>0</v>
      </c>
      <c r="AI67" s="30"/>
      <c r="AJ67" s="30">
        <f>IF(AND(AH66=0,AH67=0),0,IF(AF66=0.5,INT(AI66-3.875-(AJ66-0.5)*7.75),INT(AI66-AJ66*7.75)))</f>
        <v>3</v>
      </c>
      <c r="AK67" s="30">
        <f>IF(AF66=0.5,(AI66-3.875-(AJ66-0.5)*7.75-INT(AJ67))*60,(AI66-AJ66*7.75-INT(AJ67))*60)</f>
        <v>15</v>
      </c>
      <c r="AL67" s="30"/>
      <c r="AM67" s="30">
        <f>IF(AF66=0.5,INT(AL66-3.875-(AM66-0.5)*7.75),INT(AL66-AM66*7.75))</f>
        <v>4</v>
      </c>
      <c r="AN67" s="30">
        <f>IF(AF66=0.5,(AL66-3.875-(AM66-0.5)*7.75-INT(AM67))*60,(AL66-AM66*7.75-INT(AM67))*60)</f>
        <v>30</v>
      </c>
      <c r="AO67" s="13"/>
    </row>
    <row r="68" spans="1:41" s="2" customFormat="1" ht="15.75" customHeight="1">
      <c r="A68" s="2">
        <v>30</v>
      </c>
      <c r="B68" s="72"/>
      <c r="C68" s="75"/>
      <c r="D68" s="76"/>
      <c r="E68" s="223"/>
      <c r="F68" s="54"/>
      <c r="G68" s="16" t="s">
        <v>2</v>
      </c>
      <c r="H68" s="54"/>
      <c r="I68" s="16" t="s">
        <v>3</v>
      </c>
      <c r="J68" s="54"/>
      <c r="K68" s="16" t="s">
        <v>4</v>
      </c>
      <c r="L68" s="60"/>
      <c r="M68" s="16" t="s">
        <v>5</v>
      </c>
      <c r="N68" s="106"/>
      <c r="O68" s="169">
        <f t="shared" si="0"/>
        <v>0</v>
      </c>
      <c r="P68" s="169">
        <f>AJ68</f>
        <v>0</v>
      </c>
      <c r="Q68" s="169">
        <f>AM68</f>
        <v>0</v>
      </c>
      <c r="R68" s="162">
        <f>IF(AD68=0,"",IF(Y68&gt;=0,"繰越","本年"))</f>
      </c>
      <c r="S68" s="166"/>
      <c r="T68" s="88"/>
      <c r="U68" s="88"/>
      <c r="V68" s="89"/>
      <c r="W68" s="30"/>
      <c r="X68" s="30"/>
      <c r="Y68" s="2">
        <f>$AA$5-AE68</f>
        <v>-88.5</v>
      </c>
      <c r="Z68" s="23">
        <f>O68*7.75+O69</f>
        <v>0</v>
      </c>
      <c r="AA68" s="116">
        <f>IF(N68=0.5,N68,0)</f>
        <v>0</v>
      </c>
      <c r="AB68" s="116">
        <f>AB66+AA68</f>
        <v>1</v>
      </c>
      <c r="AC68" s="116">
        <f>AB68*7.75</f>
        <v>7.75</v>
      </c>
      <c r="AD68" s="6">
        <f>N68*7.75+N69</f>
        <v>0</v>
      </c>
      <c r="AE68" s="6">
        <f>AE66+AD68</f>
        <v>243.5</v>
      </c>
      <c r="AF68" s="6">
        <f>AE68*100-INT(AE68*100)</f>
        <v>0</v>
      </c>
      <c r="AG68" s="40">
        <f>AD68</f>
        <v>0</v>
      </c>
      <c r="AH68" s="37">
        <f>IF(AG68&lt;0,0,IF(AND(AD68&gt;=AL66,INT(AG68/7.75)=0),AM66,IF(AA68=0.5,0.5,INT(AG68/7.75))))</f>
        <v>0</v>
      </c>
      <c r="AI68" s="117">
        <f>IF(AD68=0,0,IF(AD68&gt;=AL66,IF((AI66+AL66)&gt;=$AD$7,$AD$7,AI66+AL66),IF(AF68=0.5,AI66+AD68,AI66+AD68)))</f>
        <v>0</v>
      </c>
      <c r="AJ68" s="38">
        <f>IF(AI68=0,0,IF(AL66&lt;=0,0,IF(AI68&gt;=$AD$7,$AG$7,IF(AF68=0.5,INT((AI68-3.875)/7.75)+0.5,INT(AI68/7.75)))))</f>
        <v>0</v>
      </c>
      <c r="AK68" s="39"/>
      <c r="AL68" s="38">
        <f>IF(AD68=0,0,IF($AD$7-AI68&gt;=0,IF(AF68=0.5,IF($AD$7-AI68&lt;=0,0,$AD$7-AI68),$AD$7-AI68),0))</f>
        <v>0</v>
      </c>
      <c r="AM68" s="38">
        <f>IF(AND(AH68=0,AH69=0),0,IF(AD68&gt;(AL66-3.875),0,IF(AF68=0.5,INT((AL68-3.875)/7.75)+0.5,INT(AL68/7.75))))</f>
        <v>0</v>
      </c>
      <c r="AN68" s="38"/>
      <c r="AO68" s="13"/>
    </row>
    <row r="69" spans="2:41" s="2" customFormat="1" ht="15.75" customHeight="1">
      <c r="B69" s="72"/>
      <c r="C69" s="168"/>
      <c r="D69" s="74"/>
      <c r="E69" s="225"/>
      <c r="F69" s="56"/>
      <c r="G69" s="81" t="s">
        <v>2</v>
      </c>
      <c r="H69" s="56"/>
      <c r="I69" s="81" t="s">
        <v>3</v>
      </c>
      <c r="J69" s="56"/>
      <c r="K69" s="81" t="s">
        <v>4</v>
      </c>
      <c r="L69" s="61"/>
      <c r="M69" s="81" t="s">
        <v>6</v>
      </c>
      <c r="N69" s="109"/>
      <c r="O69" s="143">
        <f t="shared" si="0"/>
        <v>0</v>
      </c>
      <c r="P69" s="139">
        <f>IF(AND(AH68=0,AH69=0),0,IF(AND(AJ69=0,AK69=0),0,IF(AJ69=0,"",AJ69&amp;"時間")&amp;IF(AK69=0,"",AK69&amp;"分")))</f>
        <v>0</v>
      </c>
      <c r="Q69" s="145">
        <f>IF(AL68&lt;=0,0,IF(AM69=0,"",AM69&amp;"時間")&amp;IF(AN69=0,"",AN69&amp;"分"))</f>
        <v>0</v>
      </c>
      <c r="R69" s="164"/>
      <c r="S69" s="166"/>
      <c r="T69" s="88"/>
      <c r="U69" s="88"/>
      <c r="V69" s="89"/>
      <c r="W69" s="30"/>
      <c r="X69" s="30"/>
      <c r="Y69" s="30"/>
      <c r="Z69" s="23"/>
      <c r="AA69" s="24"/>
      <c r="AB69" s="24"/>
      <c r="AC69" s="24"/>
      <c r="AD69" s="30"/>
      <c r="AE69" s="30"/>
      <c r="AF69" s="30"/>
      <c r="AG69" s="30"/>
      <c r="AH69" s="43">
        <f>IF(AG68&lt;0,0,INT(AG68-AH68*7.75))</f>
        <v>0</v>
      </c>
      <c r="AI69" s="30"/>
      <c r="AJ69" s="30">
        <f>IF(AND(AH68=0,AH69=0),0,IF(AF68=0.5,INT(AI68-3.875-(AJ68-0.5)*7.75),INT(AI68-AJ68*7.75)))</f>
        <v>0</v>
      </c>
      <c r="AK69" s="30">
        <f>IF(AF68=0.5,(AI68-3.875-(AJ68-0.5)*7.75-INT(AJ69))*60,(AI68-AJ68*7.75-INT(AJ69))*60)</f>
        <v>0</v>
      </c>
      <c r="AL69" s="30"/>
      <c r="AM69" s="30">
        <f>IF(AF68=0.5,INT(AL68-3.875-(AM68-0.5)*7.75),INT(AL68-AM68*7.75))</f>
        <v>0</v>
      </c>
      <c r="AN69" s="30">
        <f>IF(AF68=0.5,(AL68-3.875-(AM68-0.5)*7.75-INT(AM69))*60,(AL68-AM68*7.75-INT(AM69))*60)</f>
        <v>0</v>
      </c>
      <c r="AO69" s="13"/>
    </row>
    <row r="70" spans="1:41" s="2" customFormat="1" ht="15.75" customHeight="1">
      <c r="A70" s="2">
        <v>31</v>
      </c>
      <c r="B70" s="72"/>
      <c r="C70" s="75"/>
      <c r="D70" s="76"/>
      <c r="E70" s="223"/>
      <c r="F70" s="54"/>
      <c r="G70" s="16" t="s">
        <v>2</v>
      </c>
      <c r="H70" s="54"/>
      <c r="I70" s="16" t="s">
        <v>3</v>
      </c>
      <c r="J70" s="54"/>
      <c r="K70" s="16" t="s">
        <v>4</v>
      </c>
      <c r="L70" s="60"/>
      <c r="M70" s="16" t="s">
        <v>5</v>
      </c>
      <c r="N70" s="106"/>
      <c r="O70" s="169">
        <f t="shared" si="0"/>
        <v>0</v>
      </c>
      <c r="P70" s="169">
        <f>AJ70</f>
        <v>0</v>
      </c>
      <c r="Q70" s="169">
        <f>AM70</f>
        <v>0</v>
      </c>
      <c r="R70" s="162">
        <f>IF(AD70=0,"",IF(Y70&gt;=0,"繰越","本年"))</f>
      </c>
      <c r="S70" s="166"/>
      <c r="T70" s="88"/>
      <c r="U70" s="88"/>
      <c r="V70" s="89"/>
      <c r="W70" s="30"/>
      <c r="X70" s="30"/>
      <c r="Y70" s="2">
        <f>$AA$5-AE70</f>
        <v>-88.5</v>
      </c>
      <c r="Z70" s="23">
        <f>O70*7.75+O71</f>
        <v>0</v>
      </c>
      <c r="AA70" s="116">
        <f>IF(N70=0.5,N70,0)</f>
        <v>0</v>
      </c>
      <c r="AB70" s="116">
        <f>AB68+AA70</f>
        <v>1</v>
      </c>
      <c r="AC70" s="116">
        <f>AB70*7.75</f>
        <v>7.75</v>
      </c>
      <c r="AD70" s="6">
        <f>N70*7.75+N71</f>
        <v>0</v>
      </c>
      <c r="AE70" s="6">
        <f>AE68+AD70</f>
        <v>243.5</v>
      </c>
      <c r="AF70" s="6">
        <f>AE70*100-INT(AE70*100)</f>
        <v>0</v>
      </c>
      <c r="AG70" s="40">
        <f>AD70</f>
        <v>0</v>
      </c>
      <c r="AH70" s="37">
        <f>IF(AG70&lt;0,0,IF(AND(AD70&gt;=AL68,INT(AG70/7.75)=0),AM68,IF(AA70=0.5,0.5,INT(AG70/7.75))))</f>
        <v>0</v>
      </c>
      <c r="AI70" s="117">
        <f>IF(AD70=0,0,IF(AD70&gt;=AL68,IF((AI68+AL68)&gt;=$AD$7,$AD$7,AI68+AL68),IF(AF70=0.5,AI68+AD70,AI68+AD70)))</f>
        <v>0</v>
      </c>
      <c r="AJ70" s="38">
        <f>IF(AI70=0,0,IF(AL68&lt;=0,0,IF(AI70&gt;=$AD$7,$AG$7,IF(AF70=0.5,INT((AI70-3.875)/7.75)+0.5,INT(AI70/7.75)))))</f>
        <v>0</v>
      </c>
      <c r="AK70" s="39"/>
      <c r="AL70" s="38">
        <f>IF(AD70=0,0,IF($AD$7-AI70&gt;=0,IF(AF70=0.5,IF($AD$7-AI70&lt;=0,0,$AD$7-AI70),$AD$7-AI70),0))</f>
        <v>0</v>
      </c>
      <c r="AM70" s="38">
        <f>IF(AND(AH70=0,AH71=0),0,IF(AD70&gt;(AL68-3.875),0,IF(AF70=0.5,INT((AL70-3.875)/7.75)+0.5,INT(AL70/7.75))))</f>
        <v>0</v>
      </c>
      <c r="AN70" s="38"/>
      <c r="AO70" s="13"/>
    </row>
    <row r="71" spans="2:41" s="2" customFormat="1" ht="15.75" customHeight="1">
      <c r="B71" s="72"/>
      <c r="C71" s="168"/>
      <c r="D71" s="74"/>
      <c r="E71" s="225"/>
      <c r="F71" s="56"/>
      <c r="G71" s="81" t="s">
        <v>2</v>
      </c>
      <c r="H71" s="56"/>
      <c r="I71" s="81" t="s">
        <v>3</v>
      </c>
      <c r="J71" s="56"/>
      <c r="K71" s="81" t="s">
        <v>4</v>
      </c>
      <c r="L71" s="61"/>
      <c r="M71" s="81" t="s">
        <v>6</v>
      </c>
      <c r="N71" s="109"/>
      <c r="O71" s="143">
        <f t="shared" si="0"/>
        <v>0</v>
      </c>
      <c r="P71" s="139">
        <f>IF(AND(AH70=0,AH71=0),0,IF(AND(AJ71=0,AK71=0),0,IF(AJ71=0,"",AJ71&amp;"時間")&amp;IF(AK71=0,"",AK71&amp;"分")))</f>
        <v>0</v>
      </c>
      <c r="Q71" s="145">
        <f>IF(AL70&lt;=0,0,IF(AM71=0,"",AM71&amp;"時間")&amp;IF(AN71=0,"",AN71&amp;"分"))</f>
        <v>0</v>
      </c>
      <c r="R71" s="164"/>
      <c r="S71" s="166"/>
      <c r="T71" s="88"/>
      <c r="U71" s="88"/>
      <c r="V71" s="89"/>
      <c r="W71" s="30"/>
      <c r="X71" s="30"/>
      <c r="Y71" s="30"/>
      <c r="Z71" s="23"/>
      <c r="AA71" s="24"/>
      <c r="AB71" s="24"/>
      <c r="AC71" s="24"/>
      <c r="AD71" s="30"/>
      <c r="AE71" s="30"/>
      <c r="AF71" s="30"/>
      <c r="AG71" s="30"/>
      <c r="AH71" s="43">
        <f>IF(AG70&lt;0,0,INT(AG70-AH70*7.75))</f>
        <v>0</v>
      </c>
      <c r="AI71" s="30"/>
      <c r="AJ71" s="30">
        <f>IF(AND(AH70=0,AH71=0),0,IF(AF70=0.5,INT(AI70-3.875-(AJ70-0.5)*7.75),INT(AI70-AJ70*7.75)))</f>
        <v>0</v>
      </c>
      <c r="AK71" s="30">
        <f>IF(AF70=0.5,(AI70-3.875-(AJ70-0.5)*7.75-INT(AJ71))*60,(AI70-AJ70*7.75-INT(AJ71))*60)</f>
        <v>0</v>
      </c>
      <c r="AL71" s="30"/>
      <c r="AM71" s="30">
        <f>IF(AF70=0.5,INT(AL70-3.875-(AM70-0.5)*7.75),INT(AL70-AM70*7.75))</f>
        <v>0</v>
      </c>
      <c r="AN71" s="30">
        <f>IF(AF70=0.5,(AL70-3.875-(AM70-0.5)*7.75-INT(AM71))*60,(AL70-AM70*7.75-INT(AM71))*60)</f>
        <v>0</v>
      </c>
      <c r="AO71" s="13"/>
    </row>
    <row r="72" spans="1:41" s="2" customFormat="1" ht="15.75" customHeight="1">
      <c r="A72" s="2">
        <v>32</v>
      </c>
      <c r="B72" s="72"/>
      <c r="C72" s="75"/>
      <c r="D72" s="76"/>
      <c r="E72" s="223"/>
      <c r="F72" s="54"/>
      <c r="G72" s="16" t="s">
        <v>2</v>
      </c>
      <c r="H72" s="54"/>
      <c r="I72" s="16" t="s">
        <v>3</v>
      </c>
      <c r="J72" s="54"/>
      <c r="K72" s="16" t="s">
        <v>4</v>
      </c>
      <c r="L72" s="60"/>
      <c r="M72" s="16" t="s">
        <v>5</v>
      </c>
      <c r="N72" s="106"/>
      <c r="O72" s="169">
        <f t="shared" si="0"/>
        <v>0</v>
      </c>
      <c r="P72" s="169">
        <f>AJ72</f>
        <v>0</v>
      </c>
      <c r="Q72" s="169">
        <f>AM72</f>
        <v>0</v>
      </c>
      <c r="R72" s="162">
        <f>IF(AD72=0,"",IF(Y72&gt;=0,"繰越","本年"))</f>
      </c>
      <c r="S72" s="166"/>
      <c r="T72" s="88"/>
      <c r="U72" s="88"/>
      <c r="V72" s="89"/>
      <c r="W72" s="30"/>
      <c r="X72" s="30"/>
      <c r="Y72" s="2">
        <f>$AA$5-AE72</f>
        <v>-88.5</v>
      </c>
      <c r="Z72" s="23">
        <f>O72*7.75+O73</f>
        <v>0</v>
      </c>
      <c r="AA72" s="116">
        <f>IF(N72=0.5,N72,0)</f>
        <v>0</v>
      </c>
      <c r="AB72" s="116">
        <f>AB70+AA72</f>
        <v>1</v>
      </c>
      <c r="AC72" s="116">
        <f>AB72*7.75</f>
        <v>7.75</v>
      </c>
      <c r="AD72" s="6">
        <f>N72*7.75+N73</f>
        <v>0</v>
      </c>
      <c r="AE72" s="6">
        <f>AE70+AD72</f>
        <v>243.5</v>
      </c>
      <c r="AF72" s="6">
        <f>AE72*100-INT(AE72*100)</f>
        <v>0</v>
      </c>
      <c r="AG72" s="40">
        <f>AD72</f>
        <v>0</v>
      </c>
      <c r="AH72" s="37">
        <f>IF(AG72&lt;0,0,IF(AND(AD72&gt;=AL70,INT(AG72/7.75)=0),AM70,IF(AA72=0.5,0.5,INT(AG72/7.75))))</f>
        <v>0</v>
      </c>
      <c r="AI72" s="117">
        <f>IF(AD72=0,0,IF(AD72&gt;=AL70,IF((AI70+AL70)&gt;=$AD$7,$AD$7,AI70+AL70),IF(AF72=0.5,AI70+AD72,AI70+AD72)))</f>
        <v>0</v>
      </c>
      <c r="AJ72" s="38">
        <f>IF(AI72=0,0,IF(AL70&lt;=0,0,IF(AI72&gt;=$AD$7,$AG$7,IF(AF72=0.5,INT((AI72-3.875)/7.75)+0.5,INT(AI72/7.75)))))</f>
        <v>0</v>
      </c>
      <c r="AK72" s="39"/>
      <c r="AL72" s="38">
        <f>IF(AD72=0,0,IF($AD$7-AI72&gt;=0,IF(AF72=0.5,IF($AD$7-AI72&lt;=0,0,$AD$7-AI72),$AD$7-AI72),0))</f>
        <v>0</v>
      </c>
      <c r="AM72" s="38">
        <f>IF(AND(AH72=0,AH73=0),0,IF(AD72&gt;(AL70-3.875),0,IF(AF72=0.5,INT((AL72-3.875)/7.75)+0.5,INT(AL72/7.75))))</f>
        <v>0</v>
      </c>
      <c r="AN72" s="38"/>
      <c r="AO72" s="13"/>
    </row>
    <row r="73" spans="2:41" s="2" customFormat="1" ht="15.75" customHeight="1">
      <c r="B73" s="72"/>
      <c r="C73" s="168"/>
      <c r="D73" s="74"/>
      <c r="E73" s="225"/>
      <c r="F73" s="56"/>
      <c r="G73" s="81" t="s">
        <v>2</v>
      </c>
      <c r="H73" s="56"/>
      <c r="I73" s="81" t="s">
        <v>3</v>
      </c>
      <c r="J73" s="56"/>
      <c r="K73" s="81" t="s">
        <v>4</v>
      </c>
      <c r="L73" s="61"/>
      <c r="M73" s="81" t="s">
        <v>6</v>
      </c>
      <c r="N73" s="109"/>
      <c r="O73" s="143">
        <f t="shared" si="0"/>
        <v>0</v>
      </c>
      <c r="P73" s="139">
        <f>IF(AND(AH72=0,AH73=0),0,IF(AND(AJ73=0,AK73=0),0,IF(AJ73=0,"",AJ73&amp;"時間")&amp;IF(AK73=0,"",AK73&amp;"分")))</f>
        <v>0</v>
      </c>
      <c r="Q73" s="145">
        <f>IF(AL72&lt;=0,0,IF(AM73=0,"",AM73&amp;"時間")&amp;IF(AN73=0,"",AN73&amp;"分"))</f>
        <v>0</v>
      </c>
      <c r="R73" s="164"/>
      <c r="S73" s="166"/>
      <c r="T73" s="88"/>
      <c r="U73" s="88"/>
      <c r="V73" s="89"/>
      <c r="W73" s="30"/>
      <c r="X73" s="30"/>
      <c r="Y73" s="30"/>
      <c r="Z73" s="23"/>
      <c r="AA73" s="24"/>
      <c r="AB73" s="24"/>
      <c r="AC73" s="24"/>
      <c r="AD73" s="30"/>
      <c r="AE73" s="30"/>
      <c r="AF73" s="30"/>
      <c r="AG73" s="30"/>
      <c r="AH73" s="43">
        <f>IF(AG72&lt;0,0,INT(AG72-AH72*7.75))</f>
        <v>0</v>
      </c>
      <c r="AI73" s="30"/>
      <c r="AJ73" s="30">
        <f>IF(AND(AH72=0,AH73=0),0,IF(AF72=0.5,INT(AI72-3.875-(AJ72-0.5)*7.75),INT(AI72-AJ72*7.75)))</f>
        <v>0</v>
      </c>
      <c r="AK73" s="30">
        <f>IF(AF72=0.5,(AI72-3.875-(AJ72-0.5)*7.75-INT(AJ73))*60,(AI72-AJ72*7.75-INT(AJ73))*60)</f>
        <v>0</v>
      </c>
      <c r="AL73" s="30"/>
      <c r="AM73" s="30">
        <f>IF(AF72=0.5,INT(AL72-3.875-(AM72-0.5)*7.75),INT(AL72-AM72*7.75))</f>
        <v>0</v>
      </c>
      <c r="AN73" s="30">
        <f>IF(AF72=0.5,(AL72-3.875-(AM72-0.5)*7.75-INT(AM73))*60,(AL72-AM72*7.75-INT(AM73))*60)</f>
        <v>0</v>
      </c>
      <c r="AO73" s="13"/>
    </row>
    <row r="74" spans="1:41" s="2" customFormat="1" ht="15.75" customHeight="1">
      <c r="A74" s="2">
        <v>33</v>
      </c>
      <c r="B74" s="72"/>
      <c r="C74" s="75"/>
      <c r="D74" s="76"/>
      <c r="E74" s="223"/>
      <c r="F74" s="54"/>
      <c r="G74" s="16" t="s">
        <v>2</v>
      </c>
      <c r="H74" s="54"/>
      <c r="I74" s="16" t="s">
        <v>3</v>
      </c>
      <c r="J74" s="54"/>
      <c r="K74" s="16" t="s">
        <v>4</v>
      </c>
      <c r="L74" s="60"/>
      <c r="M74" s="16" t="s">
        <v>5</v>
      </c>
      <c r="N74" s="106"/>
      <c r="O74" s="169">
        <f t="shared" si="0"/>
        <v>0</v>
      </c>
      <c r="P74" s="169">
        <f>AJ74</f>
        <v>0</v>
      </c>
      <c r="Q74" s="169">
        <f>AM74</f>
        <v>0</v>
      </c>
      <c r="R74" s="162">
        <f>IF(AD74=0,"",IF(Y74&gt;=0,"繰越","本年"))</f>
      </c>
      <c r="S74" s="166"/>
      <c r="T74" s="88"/>
      <c r="U74" s="88"/>
      <c r="V74" s="89"/>
      <c r="W74" s="30"/>
      <c r="X74" s="30"/>
      <c r="Y74" s="2">
        <f>$AA$5-AE74</f>
        <v>-88.5</v>
      </c>
      <c r="Z74" s="23">
        <f>O74*7.75+O75</f>
        <v>0</v>
      </c>
      <c r="AA74" s="116">
        <f>IF(N74=0.5,N74,0)</f>
        <v>0</v>
      </c>
      <c r="AB74" s="116">
        <f>AB72+AA74</f>
        <v>1</v>
      </c>
      <c r="AC74" s="116">
        <f>AB74*7.75</f>
        <v>7.75</v>
      </c>
      <c r="AD74" s="6">
        <f>N74*7.75+N75</f>
        <v>0</v>
      </c>
      <c r="AE74" s="6">
        <f>AE72+AD74</f>
        <v>243.5</v>
      </c>
      <c r="AF74" s="6">
        <f>AE74*100-INT(AE74*100)</f>
        <v>0</v>
      </c>
      <c r="AG74" s="40">
        <f>AD74</f>
        <v>0</v>
      </c>
      <c r="AH74" s="37">
        <f>IF(AG74&lt;0,0,IF(AND(AD74&gt;=AL72,INT(AG74/7.75)=0),AM72,IF(AA74=0.5,0.5,INT(AG74/7.75))))</f>
        <v>0</v>
      </c>
      <c r="AI74" s="117">
        <f>IF(AD74=0,0,IF(AD74&gt;=AL72,IF((AI72+AL72)&gt;=$AD$7,$AD$7,AI72+AL72),IF(AF74=0.5,AI72+AD74,AI72+AD74)))</f>
        <v>0</v>
      </c>
      <c r="AJ74" s="38">
        <f>IF(AI74=0,0,IF(AL72&lt;=0,0,IF(AI74&gt;=$AD$7,$AG$7,IF(AF74=0.5,INT((AI74-3.875)/7.75)+0.5,INT(AI74/7.75)))))</f>
        <v>0</v>
      </c>
      <c r="AK74" s="39"/>
      <c r="AL74" s="38">
        <f>IF(AD74=0,0,IF($AD$7-AI74&gt;=0,IF(AF74=0.5,IF($AD$7-AI74&lt;=0,0,$AD$7-AI74),$AD$7-AI74),0))</f>
        <v>0</v>
      </c>
      <c r="AM74" s="38">
        <f>IF(AND(AH74=0,AH75=0),0,IF(AD74&gt;(AL72-3.875),0,IF(AF74=0.5,INT((AL74-3.875)/7.75)+0.5,INT(AL74/7.75))))</f>
        <v>0</v>
      </c>
      <c r="AN74" s="38"/>
      <c r="AO74" s="13"/>
    </row>
    <row r="75" spans="2:41" s="2" customFormat="1" ht="15.75" customHeight="1">
      <c r="B75" s="72"/>
      <c r="C75" s="168"/>
      <c r="D75" s="74"/>
      <c r="E75" s="225"/>
      <c r="F75" s="56"/>
      <c r="G75" s="81" t="s">
        <v>2</v>
      </c>
      <c r="H75" s="56"/>
      <c r="I75" s="81" t="s">
        <v>3</v>
      </c>
      <c r="J75" s="56"/>
      <c r="K75" s="81" t="s">
        <v>4</v>
      </c>
      <c r="L75" s="61"/>
      <c r="M75" s="81" t="s">
        <v>6</v>
      </c>
      <c r="N75" s="109"/>
      <c r="O75" s="143">
        <f t="shared" si="0"/>
        <v>0</v>
      </c>
      <c r="P75" s="139">
        <f>IF(AND(AH74=0,AH75=0),0,IF(AND(AJ75=0,AK75=0),0,IF(AJ75=0,"",AJ75&amp;"時間")&amp;IF(AK75=0,"",AK75&amp;"分")))</f>
        <v>0</v>
      </c>
      <c r="Q75" s="145">
        <f>IF(AL74&lt;=0,0,IF(AM75=0,"",AM75&amp;"時間")&amp;IF(AN75=0,"",AN75&amp;"分"))</f>
        <v>0</v>
      </c>
      <c r="R75" s="164"/>
      <c r="S75" s="166"/>
      <c r="T75" s="88"/>
      <c r="U75" s="88"/>
      <c r="V75" s="89"/>
      <c r="W75" s="30"/>
      <c r="X75" s="30"/>
      <c r="Y75" s="30"/>
      <c r="Z75" s="23"/>
      <c r="AA75" s="24"/>
      <c r="AB75" s="24"/>
      <c r="AC75" s="24"/>
      <c r="AD75" s="30"/>
      <c r="AE75" s="30"/>
      <c r="AF75" s="30"/>
      <c r="AG75" s="30"/>
      <c r="AH75" s="43">
        <f>IF(AG74&lt;0,0,INT(AG74-AH74*7.75))</f>
        <v>0</v>
      </c>
      <c r="AI75" s="30"/>
      <c r="AJ75" s="30">
        <f>IF(AND(AH74=0,AH75=0),0,IF(AF74=0.5,INT(AI74-3.875-(AJ74-0.5)*7.75),INT(AI74-AJ74*7.75)))</f>
        <v>0</v>
      </c>
      <c r="AK75" s="30">
        <f>IF(AF74=0.5,(AI74-3.875-(AJ74-0.5)*7.75-INT(AJ75))*60,(AI74-AJ74*7.75-INT(AJ75))*60)</f>
        <v>0</v>
      </c>
      <c r="AL75" s="30"/>
      <c r="AM75" s="30">
        <f>IF(AF74=0.5,INT(AL74-3.875-(AM74-0.5)*7.75),INT(AL74-AM74*7.75))</f>
        <v>0</v>
      </c>
      <c r="AN75" s="30">
        <f>IF(AF74=0.5,(AL74-3.875-(AM74-0.5)*7.75-INT(AM75))*60,(AL74-AM74*7.75-INT(AM75))*60)</f>
        <v>0</v>
      </c>
      <c r="AO75" s="13"/>
    </row>
    <row r="76" spans="1:41" s="2" customFormat="1" ht="15.75" customHeight="1">
      <c r="A76" s="2">
        <v>34</v>
      </c>
      <c r="B76" s="72"/>
      <c r="C76" s="75"/>
      <c r="D76" s="76"/>
      <c r="E76" s="223"/>
      <c r="F76" s="54"/>
      <c r="G76" s="16" t="s">
        <v>2</v>
      </c>
      <c r="H76" s="54"/>
      <c r="I76" s="16" t="s">
        <v>3</v>
      </c>
      <c r="J76" s="54"/>
      <c r="K76" s="16" t="s">
        <v>4</v>
      </c>
      <c r="L76" s="60"/>
      <c r="M76" s="16" t="s">
        <v>5</v>
      </c>
      <c r="N76" s="106"/>
      <c r="O76" s="169">
        <f t="shared" si="0"/>
        <v>0</v>
      </c>
      <c r="P76" s="169">
        <f>AJ76</f>
        <v>0</v>
      </c>
      <c r="Q76" s="169">
        <f>AM76</f>
        <v>0</v>
      </c>
      <c r="R76" s="162">
        <f>IF(AD76=0,"",IF(Y76&gt;=0,"繰越","本年"))</f>
      </c>
      <c r="S76" s="166"/>
      <c r="T76" s="88"/>
      <c r="U76" s="88"/>
      <c r="V76" s="89"/>
      <c r="W76" s="30"/>
      <c r="X76" s="30"/>
      <c r="Y76" s="2">
        <f>$AA$5-AE76</f>
        <v>-88.5</v>
      </c>
      <c r="Z76" s="23">
        <f>O76*7.75+O77</f>
        <v>0</v>
      </c>
      <c r="AA76" s="116">
        <f>IF(N76=0.5,N76,0)</f>
        <v>0</v>
      </c>
      <c r="AB76" s="116">
        <f>AB74+AA76</f>
        <v>1</v>
      </c>
      <c r="AC76" s="116">
        <f>AB76*7.75</f>
        <v>7.75</v>
      </c>
      <c r="AD76" s="6">
        <f>N76*7.75+N77</f>
        <v>0</v>
      </c>
      <c r="AE76" s="6">
        <f>AE74+AD76</f>
        <v>243.5</v>
      </c>
      <c r="AF76" s="6">
        <f>AE76*100-INT(AE76*100)</f>
        <v>0</v>
      </c>
      <c r="AG76" s="40">
        <f>AD76</f>
        <v>0</v>
      </c>
      <c r="AH76" s="37">
        <f>IF(AG76&lt;0,0,IF(AND(AD76&gt;=AL74,INT(AG76/7.75)=0),AM74,IF(AA76=0.5,0.5,INT(AG76/7.75))))</f>
        <v>0</v>
      </c>
      <c r="AI76" s="117">
        <f>IF(AD76=0,0,IF(AD76&gt;=AL74,IF((AI74+AL74)&gt;=$AD$7,$AD$7,AI74+AL74),IF(AF76=0.5,AI74+AD76,AI74+AD76)))</f>
        <v>0</v>
      </c>
      <c r="AJ76" s="38">
        <f>IF(AI76=0,0,IF(AL74&lt;=0,0,IF(AI76&gt;=$AD$7,$AG$7,IF(AF76=0.5,INT((AI76-3.875)/7.75)+0.5,INT(AI76/7.75)))))</f>
        <v>0</v>
      </c>
      <c r="AK76" s="39"/>
      <c r="AL76" s="38">
        <f>IF(AD76=0,0,IF($AD$7-AI76&gt;=0,IF(AF76=0.5,IF($AD$7-AI76&lt;=0,0,$AD$7-AI76),$AD$7-AI76),0))</f>
        <v>0</v>
      </c>
      <c r="AM76" s="38">
        <f>IF(AND(AH76=0,AH77=0),0,IF(AD76&gt;(AL74-3.875),0,IF(AF76=0.5,INT((AL76-3.875)/7.75)+0.5,INT(AL76/7.75))))</f>
        <v>0</v>
      </c>
      <c r="AN76" s="38"/>
      <c r="AO76" s="13"/>
    </row>
    <row r="77" spans="2:41" s="2" customFormat="1" ht="15.75" customHeight="1">
      <c r="B77" s="72"/>
      <c r="C77" s="168"/>
      <c r="D77" s="74"/>
      <c r="E77" s="225"/>
      <c r="F77" s="56"/>
      <c r="G77" s="81" t="s">
        <v>2</v>
      </c>
      <c r="H77" s="56"/>
      <c r="I77" s="81" t="s">
        <v>3</v>
      </c>
      <c r="J77" s="56"/>
      <c r="K77" s="81" t="s">
        <v>4</v>
      </c>
      <c r="L77" s="61"/>
      <c r="M77" s="81" t="s">
        <v>6</v>
      </c>
      <c r="N77" s="109"/>
      <c r="O77" s="143">
        <f t="shared" si="0"/>
        <v>0</v>
      </c>
      <c r="P77" s="139">
        <f>IF(AND(AH76=0,AH77=0),0,IF(AND(AJ77=0,AK77=0),0,IF(AJ77=0,"",AJ77&amp;"時間")&amp;IF(AK77=0,"",AK77&amp;"分")))</f>
        <v>0</v>
      </c>
      <c r="Q77" s="145">
        <f>IF(AL76&lt;=0,0,IF(AM77=0,"",AM77&amp;"時間")&amp;IF(AN77=0,"",AN77&amp;"分"))</f>
        <v>0</v>
      </c>
      <c r="R77" s="164"/>
      <c r="S77" s="166"/>
      <c r="T77" s="88"/>
      <c r="U77" s="88"/>
      <c r="V77" s="89"/>
      <c r="W77" s="30"/>
      <c r="X77" s="30"/>
      <c r="Y77" s="30"/>
      <c r="Z77" s="23"/>
      <c r="AA77" s="24"/>
      <c r="AB77" s="24"/>
      <c r="AC77" s="24"/>
      <c r="AD77" s="30"/>
      <c r="AE77" s="30"/>
      <c r="AF77" s="30"/>
      <c r="AG77" s="30"/>
      <c r="AH77" s="43">
        <f>IF(AG76&lt;0,0,INT(AG76-AH76*7.75))</f>
        <v>0</v>
      </c>
      <c r="AI77" s="30"/>
      <c r="AJ77" s="30">
        <f>IF(AND(AH76=0,AH77=0),0,IF(AF76=0.5,INT(AI76-3.875-(AJ76-0.5)*7.75),INT(AI76-AJ76*7.75)))</f>
        <v>0</v>
      </c>
      <c r="AK77" s="30">
        <f>IF(AF76=0.5,(AI76-3.875-(AJ76-0.5)*7.75-INT(AJ77))*60,(AI76-AJ76*7.75-INT(AJ77))*60)</f>
        <v>0</v>
      </c>
      <c r="AL77" s="30"/>
      <c r="AM77" s="30">
        <f>IF(AF76=0.5,INT(AL76-3.875-(AM76-0.5)*7.75),INT(AL76-AM76*7.75))</f>
        <v>0</v>
      </c>
      <c r="AN77" s="30">
        <f>IF(AF76=0.5,(AL76-3.875-(AM76-0.5)*7.75-INT(AM77))*60,(AL76-AM76*7.75-INT(AM77))*60)</f>
        <v>0</v>
      </c>
      <c r="AO77" s="13"/>
    </row>
    <row r="78" spans="1:41" s="2" customFormat="1" ht="15.75" customHeight="1">
      <c r="A78" s="2">
        <v>35</v>
      </c>
      <c r="B78" s="72"/>
      <c r="C78" s="75"/>
      <c r="D78" s="76"/>
      <c r="E78" s="223"/>
      <c r="F78" s="54"/>
      <c r="G78" s="16" t="s">
        <v>2</v>
      </c>
      <c r="H78" s="54"/>
      <c r="I78" s="16" t="s">
        <v>3</v>
      </c>
      <c r="J78" s="54"/>
      <c r="K78" s="16" t="s">
        <v>4</v>
      </c>
      <c r="L78" s="60"/>
      <c r="M78" s="16" t="s">
        <v>5</v>
      </c>
      <c r="N78" s="106"/>
      <c r="O78" s="169">
        <f t="shared" si="0"/>
        <v>0</v>
      </c>
      <c r="P78" s="169">
        <f>AJ78</f>
        <v>0</v>
      </c>
      <c r="Q78" s="169">
        <f>AM78</f>
        <v>0</v>
      </c>
      <c r="R78" s="162">
        <f>IF(AD78=0,"",IF(Y78&gt;=0,"繰越","本年"))</f>
      </c>
      <c r="S78" s="166"/>
      <c r="T78" s="88"/>
      <c r="U78" s="88"/>
      <c r="V78" s="89"/>
      <c r="W78" s="30"/>
      <c r="X78" s="30"/>
      <c r="Y78" s="2">
        <f>$AA$5-AE78</f>
        <v>-88.5</v>
      </c>
      <c r="Z78" s="23">
        <f>O78*7.75+O79</f>
        <v>0</v>
      </c>
      <c r="AA78" s="116">
        <f>IF(N78=0.5,N78,0)</f>
        <v>0</v>
      </c>
      <c r="AB78" s="116">
        <f>AB76+AA78</f>
        <v>1</v>
      </c>
      <c r="AC78" s="116">
        <f>AB78*7.75</f>
        <v>7.75</v>
      </c>
      <c r="AD78" s="6">
        <f>N78*7.75+N79</f>
        <v>0</v>
      </c>
      <c r="AE78" s="6">
        <f>AE76+AD78</f>
        <v>243.5</v>
      </c>
      <c r="AF78" s="6">
        <f>AE78*100-INT(AE78*100)</f>
        <v>0</v>
      </c>
      <c r="AG78" s="40">
        <f>AD78</f>
        <v>0</v>
      </c>
      <c r="AH78" s="37">
        <f>IF(AG78&lt;0,0,IF(AND(AD78&gt;=AL76,INT(AG78/7.75)=0),AM76,IF(AA78=0.5,0.5,INT(AG78/7.75))))</f>
        <v>0</v>
      </c>
      <c r="AI78" s="117">
        <f>IF(AD78=0,0,IF(AD78&gt;=AL76,IF((AI76+AL76)&gt;=$AD$7,$AD$7,AI76+AL76),IF(AF78=0.5,AI76+AD78,AI76+AD78)))</f>
        <v>0</v>
      </c>
      <c r="AJ78" s="38">
        <f>IF(AI78=0,0,IF(AL76&lt;=0,0,IF(AI78&gt;=$AD$7,$AG$7,IF(AF78=0.5,INT((AI78-3.875)/7.75)+0.5,INT(AI78/7.75)))))</f>
        <v>0</v>
      </c>
      <c r="AK78" s="39"/>
      <c r="AL78" s="38">
        <f>IF(AD78=0,0,IF($AD$7-AI78&gt;=0,IF(AF78=0.5,IF($AD$7-AI78&lt;=0,0,$AD$7-AI78),$AD$7-AI78),0))</f>
        <v>0</v>
      </c>
      <c r="AM78" s="38">
        <f>IF(AND(AH78=0,AH79=0),0,IF(AD78&gt;(AL76-3.875),0,IF(AF78=0.5,INT((AL78-3.875)/7.75)+0.5,INT(AL78/7.75))))</f>
        <v>0</v>
      </c>
      <c r="AN78" s="38"/>
      <c r="AO78" s="13"/>
    </row>
    <row r="79" spans="2:41" s="2" customFormat="1" ht="15.75" customHeight="1">
      <c r="B79" s="72"/>
      <c r="C79" s="168"/>
      <c r="D79" s="74"/>
      <c r="E79" s="225"/>
      <c r="F79" s="56"/>
      <c r="G79" s="81" t="s">
        <v>2</v>
      </c>
      <c r="H79" s="56"/>
      <c r="I79" s="81" t="s">
        <v>3</v>
      </c>
      <c r="J79" s="56"/>
      <c r="K79" s="81" t="s">
        <v>4</v>
      </c>
      <c r="L79" s="61"/>
      <c r="M79" s="81" t="s">
        <v>6</v>
      </c>
      <c r="N79" s="109"/>
      <c r="O79" s="143">
        <f t="shared" si="0"/>
        <v>0</v>
      </c>
      <c r="P79" s="139">
        <f>IF(AND(AH78=0,AH79=0),0,IF(AND(AJ79=0,AK79=0),0,IF(AJ79=0,"",AJ79&amp;"時間")&amp;IF(AK79=0,"",AK79&amp;"分")))</f>
        <v>0</v>
      </c>
      <c r="Q79" s="145">
        <f>IF(AL78&lt;=0,0,IF(AM79=0,"",AM79&amp;"時間")&amp;IF(AN79=0,"",AN79&amp;"分"))</f>
        <v>0</v>
      </c>
      <c r="R79" s="164"/>
      <c r="S79" s="166"/>
      <c r="T79" s="88"/>
      <c r="U79" s="88"/>
      <c r="V79" s="89"/>
      <c r="W79" s="30"/>
      <c r="X79" s="30"/>
      <c r="Y79" s="30"/>
      <c r="Z79" s="23"/>
      <c r="AA79" s="24"/>
      <c r="AB79" s="24"/>
      <c r="AC79" s="24"/>
      <c r="AD79" s="30"/>
      <c r="AE79" s="30"/>
      <c r="AF79" s="30"/>
      <c r="AG79" s="30"/>
      <c r="AH79" s="43">
        <f>IF(AG78&lt;0,0,INT(AG78-AH78*7.75))</f>
        <v>0</v>
      </c>
      <c r="AI79" s="30"/>
      <c r="AJ79" s="30">
        <f>IF(AND(AH78=0,AH79=0),0,IF(AF78=0.5,INT(AI78-3.875-(AJ78-0.5)*7.75),INT(AI78-AJ78*7.75)))</f>
        <v>0</v>
      </c>
      <c r="AK79" s="30">
        <f>IF(AF78=0.5,(AI78-3.875-(AJ78-0.5)*7.75-INT(AJ79))*60,(AI78-AJ78*7.75-INT(AJ79))*60)</f>
        <v>0</v>
      </c>
      <c r="AL79" s="30"/>
      <c r="AM79" s="30">
        <f>IF(AF78=0.5,INT(AL78-3.875-(AM78-0.5)*7.75),INT(AL78-AM78*7.75))</f>
        <v>0</v>
      </c>
      <c r="AN79" s="30">
        <f>IF(AF78=0.5,(AL78-3.875-(AM78-0.5)*7.75-INT(AM79))*60,(AL78-AM78*7.75-INT(AM79))*60)</f>
        <v>0</v>
      </c>
      <c r="AO79" s="13"/>
    </row>
    <row r="80" spans="1:41" s="2" customFormat="1" ht="15.75" customHeight="1">
      <c r="A80" s="2">
        <v>36</v>
      </c>
      <c r="B80" s="72"/>
      <c r="C80" s="75"/>
      <c r="D80" s="76"/>
      <c r="E80" s="223"/>
      <c r="F80" s="54"/>
      <c r="G80" s="16" t="s">
        <v>2</v>
      </c>
      <c r="H80" s="54"/>
      <c r="I80" s="16" t="s">
        <v>3</v>
      </c>
      <c r="J80" s="54"/>
      <c r="K80" s="16" t="s">
        <v>4</v>
      </c>
      <c r="L80" s="60"/>
      <c r="M80" s="16" t="s">
        <v>5</v>
      </c>
      <c r="N80" s="106"/>
      <c r="O80" s="169">
        <f t="shared" si="0"/>
        <v>0</v>
      </c>
      <c r="P80" s="169">
        <f>AJ80</f>
        <v>0</v>
      </c>
      <c r="Q80" s="169">
        <f>AM80</f>
        <v>0</v>
      </c>
      <c r="R80" s="162">
        <f>IF(AD80=0,"",IF(Y80&gt;=0,"繰越","本年"))</f>
      </c>
      <c r="S80" s="166"/>
      <c r="T80" s="88"/>
      <c r="U80" s="88"/>
      <c r="V80" s="89"/>
      <c r="W80" s="30"/>
      <c r="X80" s="30"/>
      <c r="Y80" s="2">
        <f>$AA$5-AE80</f>
        <v>-88.5</v>
      </c>
      <c r="Z80" s="23">
        <f>O80*7.75+O81</f>
        <v>0</v>
      </c>
      <c r="AA80" s="116">
        <f>IF(N80=0.5,N80,0)</f>
        <v>0</v>
      </c>
      <c r="AB80" s="116">
        <f>AB78+AA80</f>
        <v>1</v>
      </c>
      <c r="AC80" s="116">
        <f>AB80*7.75</f>
        <v>7.75</v>
      </c>
      <c r="AD80" s="6">
        <f>N80*7.75+N81</f>
        <v>0</v>
      </c>
      <c r="AE80" s="6">
        <f>AE78+AD80</f>
        <v>243.5</v>
      </c>
      <c r="AF80" s="6">
        <f>AE80*100-INT(AE80*100)</f>
        <v>0</v>
      </c>
      <c r="AG80" s="40">
        <f>AD80</f>
        <v>0</v>
      </c>
      <c r="AH80" s="37">
        <f>IF(AG80&lt;0,0,IF(AND(AD80&gt;=AL78,INT(AG80/7.75)=0),AM78,IF(AA80=0.5,0.5,INT(AG80/7.75))))</f>
        <v>0</v>
      </c>
      <c r="AI80" s="117">
        <f>IF(AD80=0,0,IF(AD80&gt;=AL78,IF((AI78+AL78)&gt;=$AD$7,$AD$7,AI78+AL78),IF(AF80=0.5,AI78+AD80,AI78+AD80)))</f>
        <v>0</v>
      </c>
      <c r="AJ80" s="38">
        <f>IF(AI80=0,0,IF(AL78&lt;=0,0,IF(AI80&gt;=$AD$7,$AG$7,IF(AF80=0.5,INT((AI80-3.875)/7.75)+0.5,INT(AI80/7.75)))))</f>
        <v>0</v>
      </c>
      <c r="AK80" s="39"/>
      <c r="AL80" s="38">
        <f>IF(AD80=0,0,IF($AD$7-AI80&gt;=0,IF(AF80=0.5,IF($AD$7-AI80&lt;=0,0,$AD$7-AI80),$AD$7-AI80),0))</f>
        <v>0</v>
      </c>
      <c r="AM80" s="38">
        <f>IF(AND(AH80=0,AH81=0),0,IF(AD80&gt;(AL78-3.875),0,IF(AF80=0.5,INT((AL80-3.875)/7.75)+0.5,INT(AL80/7.75))))</f>
        <v>0</v>
      </c>
      <c r="AN80" s="38"/>
      <c r="AO80" s="13"/>
    </row>
    <row r="81" spans="2:41" s="2" customFormat="1" ht="15.75" customHeight="1">
      <c r="B81" s="72"/>
      <c r="C81" s="168"/>
      <c r="D81" s="74"/>
      <c r="E81" s="225"/>
      <c r="F81" s="56"/>
      <c r="G81" s="81" t="s">
        <v>2</v>
      </c>
      <c r="H81" s="56"/>
      <c r="I81" s="81" t="s">
        <v>3</v>
      </c>
      <c r="J81" s="56"/>
      <c r="K81" s="81" t="s">
        <v>4</v>
      </c>
      <c r="L81" s="61"/>
      <c r="M81" s="81" t="s">
        <v>6</v>
      </c>
      <c r="N81" s="109"/>
      <c r="O81" s="143">
        <f t="shared" si="0"/>
        <v>0</v>
      </c>
      <c r="P81" s="139">
        <f>IF(AND(AH80=0,AH81=0),0,IF(AND(AJ81=0,AK81=0),0,IF(AJ81=0,"",AJ81&amp;"時間")&amp;IF(AK81=0,"",AK81&amp;"分")))</f>
        <v>0</v>
      </c>
      <c r="Q81" s="145">
        <f>IF(AL80&lt;=0,0,IF(AM81=0,"",AM81&amp;"時間")&amp;IF(AN81=0,"",AN81&amp;"分"))</f>
        <v>0</v>
      </c>
      <c r="R81" s="164"/>
      <c r="S81" s="166"/>
      <c r="T81" s="88"/>
      <c r="U81" s="88"/>
      <c r="V81" s="89"/>
      <c r="W81" s="30"/>
      <c r="X81" s="30"/>
      <c r="Y81" s="30"/>
      <c r="Z81" s="23"/>
      <c r="AA81" s="24"/>
      <c r="AB81" s="24"/>
      <c r="AC81" s="24"/>
      <c r="AD81" s="30"/>
      <c r="AE81" s="30"/>
      <c r="AF81" s="30"/>
      <c r="AG81" s="30"/>
      <c r="AH81" s="43">
        <f>IF(AG80&lt;0,0,INT(AG80-AH80*7.75))</f>
        <v>0</v>
      </c>
      <c r="AI81" s="30"/>
      <c r="AJ81" s="30">
        <f>IF(AND(AH80=0,AH81=0),0,IF(AF80=0.5,INT(AI80-3.875-(AJ80-0.5)*7.75),INT(AI80-AJ80*7.75)))</f>
        <v>0</v>
      </c>
      <c r="AK81" s="30">
        <f>IF(AF80=0.5,(AI80-3.875-(AJ80-0.5)*7.75-INT(AJ81))*60,(AI80-AJ80*7.75-INT(AJ81))*60)</f>
        <v>0</v>
      </c>
      <c r="AL81" s="30"/>
      <c r="AM81" s="30">
        <f>IF(AF80=0.5,INT(AL80-3.875-(AM80-0.5)*7.75),INT(AL80-AM80*7.75))</f>
        <v>0</v>
      </c>
      <c r="AN81" s="30">
        <f>IF(AF80=0.5,(AL80-3.875-(AM80-0.5)*7.75-INT(AM81))*60,(AL80-AM80*7.75-INT(AM81))*60)</f>
        <v>0</v>
      </c>
      <c r="AO81" s="13"/>
    </row>
    <row r="82" spans="1:41" s="2" customFormat="1" ht="15.75" customHeight="1">
      <c r="A82" s="2">
        <v>37</v>
      </c>
      <c r="B82" s="72"/>
      <c r="C82" s="75"/>
      <c r="D82" s="76"/>
      <c r="E82" s="223"/>
      <c r="F82" s="54"/>
      <c r="G82" s="16" t="s">
        <v>2</v>
      </c>
      <c r="H82" s="54"/>
      <c r="I82" s="16" t="s">
        <v>3</v>
      </c>
      <c r="J82" s="54"/>
      <c r="K82" s="16" t="s">
        <v>4</v>
      </c>
      <c r="L82" s="60"/>
      <c r="M82" s="16" t="s">
        <v>5</v>
      </c>
      <c r="N82" s="106"/>
      <c r="O82" s="169">
        <f t="shared" si="0"/>
        <v>0</v>
      </c>
      <c r="P82" s="169">
        <f>AJ82</f>
        <v>0</v>
      </c>
      <c r="Q82" s="169">
        <f>AM82</f>
        <v>0</v>
      </c>
      <c r="R82" s="162">
        <f>IF(AD82=0,"",IF(Y82&gt;=0,"繰越","本年"))</f>
      </c>
      <c r="S82" s="166"/>
      <c r="T82" s="88"/>
      <c r="U82" s="88"/>
      <c r="V82" s="89"/>
      <c r="W82" s="30"/>
      <c r="X82" s="30"/>
      <c r="Y82" s="2">
        <f>$AA$5-AE82</f>
        <v>-88.5</v>
      </c>
      <c r="Z82" s="23">
        <f>O82*7.75+O83</f>
        <v>0</v>
      </c>
      <c r="AA82" s="116">
        <f>IF(N82=0.5,N82,0)</f>
        <v>0</v>
      </c>
      <c r="AB82" s="116">
        <f>AB80+AA82</f>
        <v>1</v>
      </c>
      <c r="AC82" s="116">
        <f>AB82*7.75</f>
        <v>7.75</v>
      </c>
      <c r="AD82" s="6">
        <f>N82*7.75+N83</f>
        <v>0</v>
      </c>
      <c r="AE82" s="6">
        <f>AE80+AD82</f>
        <v>243.5</v>
      </c>
      <c r="AF82" s="6">
        <f>AE82*100-INT(AE82*100)</f>
        <v>0</v>
      </c>
      <c r="AG82" s="40">
        <f>AD82</f>
        <v>0</v>
      </c>
      <c r="AH82" s="37">
        <f>IF(AG82&lt;0,0,IF(AND(AD82&gt;=AL80,INT(AG82/7.75)=0),AM80,IF(AA82=0.5,0.5,INT(AG82/7.75))))</f>
        <v>0</v>
      </c>
      <c r="AI82" s="117">
        <f>IF(AD82=0,0,IF(AD82&gt;=AL80,IF((AI80+AL80)&gt;=$AD$7,$AD$7,AI80+AL80),IF(AF82=0.5,AI80+AD82,AI80+AD82)))</f>
        <v>0</v>
      </c>
      <c r="AJ82" s="38">
        <f>IF(AI82=0,0,IF(AL80&lt;=0,0,IF(AI82&gt;=$AD$7,$AG$7,IF(AF82=0.5,INT((AI82-3.875)/7.75)+0.5,INT(AI82/7.75)))))</f>
        <v>0</v>
      </c>
      <c r="AK82" s="39"/>
      <c r="AL82" s="38">
        <f>IF(AD82=0,0,IF($AD$7-AI82&gt;=0,IF(AF82=0.5,IF($AD$7-AI82&lt;=0,0,$AD$7-AI82),$AD$7-AI82),0))</f>
        <v>0</v>
      </c>
      <c r="AM82" s="38">
        <f>IF(AND(AH82=0,AH83=0),0,IF(AD82&gt;(AL80-3.875),0,IF(AF82=0.5,INT((AL82-3.875)/7.75)+0.5,INT(AL82/7.75))))</f>
        <v>0</v>
      </c>
      <c r="AN82" s="38"/>
      <c r="AO82" s="13"/>
    </row>
    <row r="83" spans="2:41" s="2" customFormat="1" ht="15.75" customHeight="1">
      <c r="B83" s="72"/>
      <c r="C83" s="168"/>
      <c r="D83" s="74"/>
      <c r="E83" s="225"/>
      <c r="F83" s="56"/>
      <c r="G83" s="81" t="s">
        <v>2</v>
      </c>
      <c r="H83" s="56"/>
      <c r="I83" s="81" t="s">
        <v>3</v>
      </c>
      <c r="J83" s="56"/>
      <c r="K83" s="81" t="s">
        <v>4</v>
      </c>
      <c r="L83" s="61"/>
      <c r="M83" s="81" t="s">
        <v>6</v>
      </c>
      <c r="N83" s="109"/>
      <c r="O83" s="143">
        <f t="shared" si="0"/>
        <v>0</v>
      </c>
      <c r="P83" s="139">
        <f>IF(AND(AH82=0,AH83=0),0,IF(AND(AJ83=0,AK83=0),0,IF(AJ83=0,"",AJ83&amp;"時間")&amp;IF(AK83=0,"",AK83&amp;"分")))</f>
        <v>0</v>
      </c>
      <c r="Q83" s="145">
        <f>IF(AL82&lt;=0,0,IF(AM83=0,"",AM83&amp;"時間")&amp;IF(AN83=0,"",AN83&amp;"分"))</f>
        <v>0</v>
      </c>
      <c r="R83" s="164"/>
      <c r="S83" s="166"/>
      <c r="T83" s="88"/>
      <c r="U83" s="88"/>
      <c r="V83" s="89"/>
      <c r="W83" s="30"/>
      <c r="X83" s="30"/>
      <c r="Y83" s="30"/>
      <c r="Z83" s="23"/>
      <c r="AA83" s="24"/>
      <c r="AB83" s="24"/>
      <c r="AC83" s="24"/>
      <c r="AD83" s="30"/>
      <c r="AE83" s="30"/>
      <c r="AF83" s="30"/>
      <c r="AG83" s="30"/>
      <c r="AH83" s="43">
        <f>IF(AG82&lt;0,0,INT(AG82-AH82*7.75))</f>
        <v>0</v>
      </c>
      <c r="AI83" s="30"/>
      <c r="AJ83" s="30">
        <f>IF(AND(AH82=0,AH83=0),0,IF(AF82=0.5,INT(AI82-3.875-(AJ82-0.5)*7.75),INT(AI82-AJ82*7.75)))</f>
        <v>0</v>
      </c>
      <c r="AK83" s="30">
        <f>IF(AF82=0.5,(AI82-3.875-(AJ82-0.5)*7.75-INT(AJ83))*60,(AI82-AJ82*7.75-INT(AJ83))*60)</f>
        <v>0</v>
      </c>
      <c r="AL83" s="30"/>
      <c r="AM83" s="30">
        <f>IF(AF82=0.5,INT(AL82-3.875-(AM82-0.5)*7.75),INT(AL82-AM82*7.75))</f>
        <v>0</v>
      </c>
      <c r="AN83" s="30">
        <f>IF(AF82=0.5,(AL82-3.875-(AM82-0.5)*7.75-INT(AM83))*60,(AL82-AM82*7.75-INT(AM83))*60)</f>
        <v>0</v>
      </c>
      <c r="AO83" s="13"/>
    </row>
    <row r="84" spans="1:41" s="2" customFormat="1" ht="15.75" customHeight="1">
      <c r="A84" s="2">
        <v>38</v>
      </c>
      <c r="B84" s="72"/>
      <c r="C84" s="75"/>
      <c r="D84" s="76"/>
      <c r="E84" s="223"/>
      <c r="F84" s="54"/>
      <c r="G84" s="16" t="s">
        <v>2</v>
      </c>
      <c r="H84" s="54"/>
      <c r="I84" s="16" t="s">
        <v>3</v>
      </c>
      <c r="J84" s="54"/>
      <c r="K84" s="16" t="s">
        <v>4</v>
      </c>
      <c r="L84" s="60"/>
      <c r="M84" s="16" t="s">
        <v>5</v>
      </c>
      <c r="N84" s="106"/>
      <c r="O84" s="169">
        <f t="shared" si="0"/>
        <v>0</v>
      </c>
      <c r="P84" s="169">
        <f>AJ84</f>
        <v>0</v>
      </c>
      <c r="Q84" s="169">
        <f>AM84</f>
        <v>0</v>
      </c>
      <c r="R84" s="162">
        <f>IF(AD84=0,"",IF(Y84&gt;=0,"繰越","本年"))</f>
      </c>
      <c r="S84" s="166"/>
      <c r="T84" s="88"/>
      <c r="U84" s="88"/>
      <c r="V84" s="89"/>
      <c r="W84" s="30"/>
      <c r="X84" s="30"/>
      <c r="Y84" s="2">
        <f>$AA$5-AE84</f>
        <v>-88.5</v>
      </c>
      <c r="Z84" s="23">
        <f>O84*7.75+O85</f>
        <v>0</v>
      </c>
      <c r="AA84" s="116">
        <f>IF(N84=0.5,N84,0)</f>
        <v>0</v>
      </c>
      <c r="AB84" s="116">
        <f>AB82+AA84</f>
        <v>1</v>
      </c>
      <c r="AC84" s="116">
        <f>AB84*7.75</f>
        <v>7.75</v>
      </c>
      <c r="AD84" s="6">
        <f>N84*7.75+N85</f>
        <v>0</v>
      </c>
      <c r="AE84" s="6">
        <f>AE82+AD84</f>
        <v>243.5</v>
      </c>
      <c r="AF84" s="6">
        <f>AE84*100-INT(AE84*100)</f>
        <v>0</v>
      </c>
      <c r="AG84" s="40">
        <f>AD84</f>
        <v>0</v>
      </c>
      <c r="AH84" s="37">
        <f>IF(AG84&lt;0,0,IF(AND(AD84&gt;=AL82,INT(AG84/7.75)=0),AM82,IF(AA84=0.5,0.5,INT(AG84/7.75))))</f>
        <v>0</v>
      </c>
      <c r="AI84" s="117">
        <f>IF(AD84=0,0,IF(AD84&gt;=AL82,IF((AI82+AL82)&gt;=$AD$7,$AD$7,AI82+AL82),IF(AF84=0.5,AI82+AD84,AI82+AD84)))</f>
        <v>0</v>
      </c>
      <c r="AJ84" s="38">
        <f>IF(AI84=0,0,IF(AL82&lt;=0,0,IF(AI84&gt;=$AD$7,$AG$7,IF(AF84=0.5,INT((AI84-3.875)/7.75)+0.5,INT(AI84/7.75)))))</f>
        <v>0</v>
      </c>
      <c r="AK84" s="39"/>
      <c r="AL84" s="38">
        <f>IF(AD84=0,0,IF($AD$7-AI84&gt;=0,IF(AF84=0.5,IF($AD$7-AI84&lt;=0,0,$AD$7-AI84),$AD$7-AI84),0))</f>
        <v>0</v>
      </c>
      <c r="AM84" s="38">
        <f>IF(AND(AH84=0,AH85=0),0,IF(AD84&gt;(AL82-3.875),0,IF(AF84=0.5,INT((AL84-3.875)/7.75)+0.5,INT(AL84/7.75))))</f>
        <v>0</v>
      </c>
      <c r="AN84" s="38"/>
      <c r="AO84" s="13"/>
    </row>
    <row r="85" spans="2:41" s="2" customFormat="1" ht="15.75" customHeight="1">
      <c r="B85" s="72"/>
      <c r="C85" s="168"/>
      <c r="D85" s="74"/>
      <c r="E85" s="225"/>
      <c r="F85" s="56"/>
      <c r="G85" s="81" t="s">
        <v>2</v>
      </c>
      <c r="H85" s="56"/>
      <c r="I85" s="81" t="s">
        <v>3</v>
      </c>
      <c r="J85" s="56"/>
      <c r="K85" s="81" t="s">
        <v>4</v>
      </c>
      <c r="L85" s="61"/>
      <c r="M85" s="81" t="s">
        <v>6</v>
      </c>
      <c r="N85" s="109"/>
      <c r="O85" s="143">
        <f t="shared" si="0"/>
        <v>0</v>
      </c>
      <c r="P85" s="139">
        <f>IF(AND(AH84=0,AH85=0),0,IF(AND(AJ85=0,AK85=0),0,IF(AJ85=0,"",AJ85&amp;"時間")&amp;IF(AK85=0,"",AK85&amp;"分")))</f>
        <v>0</v>
      </c>
      <c r="Q85" s="145">
        <f>IF(AL84&lt;=0,0,IF(AM85=0,"",AM85&amp;"時間")&amp;IF(AN85=0,"",AN85&amp;"分"))</f>
        <v>0</v>
      </c>
      <c r="R85" s="164"/>
      <c r="S85" s="166"/>
      <c r="T85" s="88"/>
      <c r="U85" s="88"/>
      <c r="V85" s="89"/>
      <c r="W85" s="30"/>
      <c r="X85" s="30"/>
      <c r="Y85" s="30"/>
      <c r="Z85" s="23"/>
      <c r="AA85" s="24"/>
      <c r="AB85" s="24"/>
      <c r="AC85" s="24"/>
      <c r="AD85" s="30"/>
      <c r="AE85" s="30"/>
      <c r="AF85" s="30"/>
      <c r="AG85" s="30"/>
      <c r="AH85" s="43">
        <f>IF(AG84&lt;0,0,INT(AG84-AH84*7.75))</f>
        <v>0</v>
      </c>
      <c r="AI85" s="30"/>
      <c r="AJ85" s="30">
        <f>IF(AND(AH84=0,AH85=0),0,IF(AF84=0.5,INT(AI84-3.875-(AJ84-0.5)*7.75),INT(AI84-AJ84*7.75)))</f>
        <v>0</v>
      </c>
      <c r="AK85" s="30">
        <f>IF(AF84=0.5,(AI84-3.875-(AJ84-0.5)*7.75-INT(AJ85))*60,(AI84-AJ84*7.75-INT(AJ85))*60)</f>
        <v>0</v>
      </c>
      <c r="AL85" s="30"/>
      <c r="AM85" s="30">
        <f>IF(AF84=0.5,INT(AL84-3.875-(AM84-0.5)*7.75),INT(AL84-AM84*7.75))</f>
        <v>0</v>
      </c>
      <c r="AN85" s="30">
        <f>IF(AF84=0.5,(AL84-3.875-(AM84-0.5)*7.75-INT(AM85))*60,(AL84-AM84*7.75-INT(AM85))*60)</f>
        <v>0</v>
      </c>
      <c r="AO85" s="13"/>
    </row>
    <row r="86" spans="1:41" s="2" customFormat="1" ht="15.75" customHeight="1">
      <c r="A86" s="2">
        <v>39</v>
      </c>
      <c r="B86" s="72"/>
      <c r="C86" s="75"/>
      <c r="D86" s="76"/>
      <c r="E86" s="223"/>
      <c r="F86" s="54"/>
      <c r="G86" s="16" t="s">
        <v>2</v>
      </c>
      <c r="H86" s="54"/>
      <c r="I86" s="16" t="s">
        <v>3</v>
      </c>
      <c r="J86" s="54"/>
      <c r="K86" s="16" t="s">
        <v>4</v>
      </c>
      <c r="L86" s="60"/>
      <c r="M86" s="16" t="s">
        <v>5</v>
      </c>
      <c r="N86" s="106"/>
      <c r="O86" s="169">
        <f t="shared" si="0"/>
        <v>0</v>
      </c>
      <c r="P86" s="169">
        <f>AJ86</f>
        <v>0</v>
      </c>
      <c r="Q86" s="169">
        <f>AM86</f>
        <v>0</v>
      </c>
      <c r="R86" s="162">
        <f>IF(AD86=0,"",IF(Y86&gt;=0,"繰越","本年"))</f>
      </c>
      <c r="S86" s="166"/>
      <c r="T86" s="88"/>
      <c r="U86" s="88"/>
      <c r="V86" s="89"/>
      <c r="W86" s="30"/>
      <c r="X86" s="30"/>
      <c r="Y86" s="2">
        <f>$AA$5-AE86</f>
        <v>-88.5</v>
      </c>
      <c r="Z86" s="23">
        <f>O86*7.75+O87</f>
        <v>0</v>
      </c>
      <c r="AA86" s="116">
        <f>IF(N86=0.5,N86,0)</f>
        <v>0</v>
      </c>
      <c r="AB86" s="116">
        <f>AB84+AA86</f>
        <v>1</v>
      </c>
      <c r="AC86" s="116">
        <f>AB86*7.75</f>
        <v>7.75</v>
      </c>
      <c r="AD86" s="6">
        <f>N86*7.75+N87</f>
        <v>0</v>
      </c>
      <c r="AE86" s="6">
        <f>AE84+AD86</f>
        <v>243.5</v>
      </c>
      <c r="AF86" s="6">
        <f>AE86*100-INT(AE86*100)</f>
        <v>0</v>
      </c>
      <c r="AG86" s="40">
        <f>AD86</f>
        <v>0</v>
      </c>
      <c r="AH86" s="37">
        <f>IF(AG86&lt;0,0,IF(AND(AD86&gt;=AL84,INT(AG86/7.75)=0),AM84,IF(AA86=0.5,0.5,INT(AG86/7.75))))</f>
        <v>0</v>
      </c>
      <c r="AI86" s="117">
        <f>IF(AD86=0,0,IF(AD86&gt;=AL84,IF((AI84+AL84)&gt;=$AD$7,$AD$7,AI84+AL84),IF(AF86=0.5,AI84+AD86,AI84+AD86)))</f>
        <v>0</v>
      </c>
      <c r="AJ86" s="38">
        <f>IF(AI86=0,0,IF(AL84&lt;=0,0,IF(AI86&gt;=$AD$7,$AG$7,IF(AF86=0.5,INT((AI86-3.875)/7.75)+0.5,INT(AI86/7.75)))))</f>
        <v>0</v>
      </c>
      <c r="AK86" s="39"/>
      <c r="AL86" s="38">
        <f>IF(AD86=0,0,IF($AD$7-AI86&gt;=0,IF(AF86=0.5,IF($AD$7-AI86&lt;=0,0,$AD$7-AI86),$AD$7-AI86),0))</f>
        <v>0</v>
      </c>
      <c r="AM86" s="38">
        <f>IF(AND(AH86=0,AH87=0),0,IF(AD86&gt;(AL84-3.875),0,IF(AF86=0.5,INT((AL86-3.875)/7.75)+0.5,INT(AL86/7.75))))</f>
        <v>0</v>
      </c>
      <c r="AN86" s="38"/>
      <c r="AO86" s="13"/>
    </row>
    <row r="87" spans="2:41" s="2" customFormat="1" ht="15.75" customHeight="1">
      <c r="B87" s="72"/>
      <c r="C87" s="168"/>
      <c r="D87" s="74"/>
      <c r="E87" s="225"/>
      <c r="F87" s="56"/>
      <c r="G87" s="81" t="s">
        <v>2</v>
      </c>
      <c r="H87" s="56"/>
      <c r="I87" s="81" t="s">
        <v>3</v>
      </c>
      <c r="J87" s="56"/>
      <c r="K87" s="81" t="s">
        <v>4</v>
      </c>
      <c r="L87" s="61"/>
      <c r="M87" s="81" t="s">
        <v>6</v>
      </c>
      <c r="N87" s="109"/>
      <c r="O87" s="143">
        <f t="shared" si="0"/>
        <v>0</v>
      </c>
      <c r="P87" s="139">
        <f>IF(AND(AH86=0,AH87=0),0,IF(AND(AJ87=0,AK87=0),0,IF(AJ87=0,"",AJ87&amp;"時間")&amp;IF(AK87=0,"",AK87&amp;"分")))</f>
        <v>0</v>
      </c>
      <c r="Q87" s="145">
        <f>IF(AL86&lt;=0,0,IF(AM87=0,"",AM87&amp;"時間")&amp;IF(AN87=0,"",AN87&amp;"分"))</f>
        <v>0</v>
      </c>
      <c r="R87" s="164"/>
      <c r="S87" s="166"/>
      <c r="T87" s="88"/>
      <c r="U87" s="88"/>
      <c r="V87" s="89"/>
      <c r="W87" s="30"/>
      <c r="X87" s="30"/>
      <c r="Y87" s="30"/>
      <c r="Z87" s="23"/>
      <c r="AA87" s="24"/>
      <c r="AB87" s="24"/>
      <c r="AC87" s="24"/>
      <c r="AD87" s="30"/>
      <c r="AE87" s="30"/>
      <c r="AF87" s="30"/>
      <c r="AG87" s="30"/>
      <c r="AH87" s="43">
        <f>IF(AG86&lt;0,0,INT(AG86-AH86*7.75))</f>
        <v>0</v>
      </c>
      <c r="AI87" s="30"/>
      <c r="AJ87" s="30">
        <f>IF(AND(AH86=0,AH87=0),0,IF(AF86=0.5,INT(AI86-3.875-(AJ86-0.5)*7.75),INT(AI86-AJ86*7.75)))</f>
        <v>0</v>
      </c>
      <c r="AK87" s="30">
        <f>IF(AF86=0.5,(AI86-3.875-(AJ86-0.5)*7.75-INT(AJ87))*60,(AI86-AJ86*7.75-INT(AJ87))*60)</f>
        <v>0</v>
      </c>
      <c r="AL87" s="30"/>
      <c r="AM87" s="30">
        <f>IF(AF86=0.5,INT(AL86-3.875-(AM86-0.5)*7.75),INT(AL86-AM86*7.75))</f>
        <v>0</v>
      </c>
      <c r="AN87" s="30">
        <f>IF(AF86=0.5,(AL86-3.875-(AM86-0.5)*7.75-INT(AM87))*60,(AL86-AM86*7.75-INT(AM87))*60)</f>
        <v>0</v>
      </c>
      <c r="AO87" s="13"/>
    </row>
    <row r="88" spans="1:41" s="2" customFormat="1" ht="15.75" customHeight="1">
      <c r="A88" s="2">
        <v>40</v>
      </c>
      <c r="B88" s="72"/>
      <c r="C88" s="75"/>
      <c r="D88" s="76"/>
      <c r="E88" s="302"/>
      <c r="F88" s="54"/>
      <c r="G88" s="16" t="s">
        <v>2</v>
      </c>
      <c r="H88" s="54"/>
      <c r="I88" s="16" t="s">
        <v>3</v>
      </c>
      <c r="J88" s="54"/>
      <c r="K88" s="16" t="s">
        <v>4</v>
      </c>
      <c r="L88" s="60"/>
      <c r="M88" s="16" t="s">
        <v>5</v>
      </c>
      <c r="N88" s="106"/>
      <c r="O88" s="169">
        <f t="shared" si="0"/>
        <v>0</v>
      </c>
      <c r="P88" s="169">
        <f>AJ88</f>
        <v>0</v>
      </c>
      <c r="Q88" s="169">
        <f>AM88</f>
        <v>0</v>
      </c>
      <c r="R88" s="162">
        <f>IF(AD88=0,"",IF(Y88&gt;=0,"繰越","本年"))</f>
      </c>
      <c r="S88" s="283"/>
      <c r="T88" s="88"/>
      <c r="U88" s="88"/>
      <c r="V88" s="89"/>
      <c r="W88" s="30"/>
      <c r="X88" s="30"/>
      <c r="Y88" s="2">
        <f>$AA$5-AE88</f>
        <v>-88.5</v>
      </c>
      <c r="Z88" s="23">
        <f>O88*7.75+O89</f>
        <v>0</v>
      </c>
      <c r="AA88" s="116">
        <f>IF(N88=0.5,N88,0)</f>
        <v>0</v>
      </c>
      <c r="AB88" s="116">
        <f>AB86+AA88</f>
        <v>1</v>
      </c>
      <c r="AC88" s="116">
        <f>AB88*7.75</f>
        <v>7.75</v>
      </c>
      <c r="AD88" s="6">
        <f>N88*7.75+N89</f>
        <v>0</v>
      </c>
      <c r="AE88" s="6">
        <f>AE86+AD88</f>
        <v>243.5</v>
      </c>
      <c r="AF88" s="6">
        <f>AE88*100-INT(AE88*100)</f>
        <v>0</v>
      </c>
      <c r="AG88" s="40">
        <f>AD88</f>
        <v>0</v>
      </c>
      <c r="AH88" s="37">
        <f>IF(AG88&lt;0,0,IF(AND(AD88&gt;=AL86,INT(AG88/7.75)=0),AM86,IF(AA88=0.5,0.5,INT(AG88/7.75))))</f>
        <v>0</v>
      </c>
      <c r="AI88" s="117">
        <f>IF(AD88=0,0,IF(AD88&gt;=AL86,IF((AI86+AL86)&gt;=$AD$7,$AD$7,AI86+AL86),IF(AF88=0.5,AI86+AD88,AI86+AD88)))</f>
        <v>0</v>
      </c>
      <c r="AJ88" s="38">
        <f>IF(AI88=0,0,IF(AL86&lt;=0,0,IF(AI88&gt;=$AD$7,$AG$7,IF(AF88=0.5,INT((AI88-3.875)/7.75)+0.5,INT(AI88/7.75)))))</f>
        <v>0</v>
      </c>
      <c r="AK88" s="39"/>
      <c r="AL88" s="38">
        <f>IF(AD88=0,0,IF($AD$7-AI88&gt;=0,IF(AF88=0.5,IF($AD$7-AI88&lt;=0,0,$AD$7-AI88),$AD$7-AI88),0))</f>
        <v>0</v>
      </c>
      <c r="AM88" s="38">
        <f>IF(AND(AH88=0,AH89=0),0,IF(AD88&gt;(AL86-3.875),0,IF(AF88=0.5,INT((AL88-3.875)/7.75)+0.5,INT(AL88/7.75))))</f>
        <v>0</v>
      </c>
      <c r="AN88" s="38"/>
      <c r="AO88" s="13"/>
    </row>
    <row r="89" spans="2:41" s="2" customFormat="1" ht="15.75" customHeight="1" thickBot="1">
      <c r="B89" s="90"/>
      <c r="C89" s="91"/>
      <c r="D89" s="92"/>
      <c r="E89" s="303"/>
      <c r="F89" s="57"/>
      <c r="G89" s="93" t="s">
        <v>2</v>
      </c>
      <c r="H89" s="58"/>
      <c r="I89" s="93" t="s">
        <v>3</v>
      </c>
      <c r="J89" s="58"/>
      <c r="K89" s="93" t="s">
        <v>4</v>
      </c>
      <c r="L89" s="63"/>
      <c r="M89" s="94" t="s">
        <v>6</v>
      </c>
      <c r="N89" s="110"/>
      <c r="O89" s="146">
        <f t="shared" si="0"/>
        <v>0</v>
      </c>
      <c r="P89" s="147">
        <f>IF(AND(AH88=0,AH89=0),0,IF(AND(AJ89=0,AK89=0),0,IF(AJ89=0,"",AJ89&amp;"時間")&amp;IF(AK89=0,"",AK89&amp;"分")))</f>
        <v>0</v>
      </c>
      <c r="Q89" s="148">
        <f>IF(AL88&lt;=0,0,IF(AM89=0,"",AM89&amp;"時間")&amp;IF(AN89=0,"",AN89&amp;"分"))</f>
        <v>0</v>
      </c>
      <c r="R89" s="165"/>
      <c r="S89" s="283"/>
      <c r="T89" s="88"/>
      <c r="U89" s="88"/>
      <c r="V89" s="89"/>
      <c r="W89" s="30"/>
      <c r="X89" s="30"/>
      <c r="Y89" s="30"/>
      <c r="Z89" s="23"/>
      <c r="AA89" s="24"/>
      <c r="AB89" s="24"/>
      <c r="AC89" s="24"/>
      <c r="AD89" s="30"/>
      <c r="AE89" s="30"/>
      <c r="AF89" s="30"/>
      <c r="AG89" s="30"/>
      <c r="AH89" s="43">
        <f>IF(AG88&lt;0,0,INT(AG88-AH88*7.75))</f>
        <v>0</v>
      </c>
      <c r="AI89" s="30"/>
      <c r="AJ89" s="30">
        <f>IF(AND(AH88=0,AH89=0),0,IF(AF88=0.5,INT(AI88-3.875-(AJ88-0.5)*7.75),INT(AI88-AJ88*7.75)))</f>
        <v>0</v>
      </c>
      <c r="AK89" s="30">
        <f>IF(AF88=0.5,(AI88-3.875-(AJ88-0.5)*7.75-INT(AJ89))*60,(AI88-AJ88*7.75-INT(AJ89))*60)</f>
        <v>0</v>
      </c>
      <c r="AL89" s="30"/>
      <c r="AM89" s="30">
        <f>IF(AF88=0.5,INT(AL88-3.875-(AM88-0.5)*7.75),INT(AL88-AM88*7.75))</f>
        <v>0</v>
      </c>
      <c r="AN89" s="30">
        <f>IF(AF88=0.5,(AL88-3.875-(AM88-0.5)*7.75-INT(AM89))*60,(AL88-AM88*7.75-INT(AM89))*60)</f>
        <v>0</v>
      </c>
      <c r="AO89" s="13"/>
    </row>
    <row r="90" spans="2:41" s="2" customFormat="1" ht="17.25" customHeight="1">
      <c r="B90" s="174"/>
      <c r="C90" s="176"/>
      <c r="D90" s="176"/>
      <c r="E90" s="174"/>
      <c r="F90" s="176"/>
      <c r="G90" s="177"/>
      <c r="H90" s="176"/>
      <c r="I90" s="177"/>
      <c r="J90" s="176"/>
      <c r="K90" s="177"/>
      <c r="L90" s="178"/>
      <c r="M90" s="177"/>
      <c r="N90" s="179"/>
      <c r="O90" s="15"/>
      <c r="P90" s="179"/>
      <c r="Q90" s="179"/>
      <c r="R90" s="220">
        <f>COUNTIF(R10:R89,"繰越")+COUNTIF(R10:R89,"本年")</f>
        <v>29</v>
      </c>
      <c r="S90" s="191"/>
      <c r="T90" s="191"/>
      <c r="U90" s="191"/>
      <c r="V90" s="192"/>
      <c r="W90" s="193"/>
      <c r="X90" s="30"/>
      <c r="Y90" s="30"/>
      <c r="AE90" s="51">
        <f>SUM(Z10:Z89)</f>
        <v>243.5</v>
      </c>
      <c r="AF90" s="88"/>
      <c r="AG90" s="201">
        <f>IF(AA5-AE90&lt;0,0,AA5-AE90)</f>
        <v>0</v>
      </c>
      <c r="AI90" s="201">
        <f>IF(MAX(AI10:AI88)-AA5&lt;0,0,MAX(AI10:AI88)-AA5)</f>
        <v>88.5</v>
      </c>
      <c r="AJ90" s="30"/>
      <c r="AK90" s="30"/>
      <c r="AL90" s="2" t="s">
        <v>60</v>
      </c>
      <c r="AO90" s="13"/>
    </row>
    <row r="91" spans="2:41" s="2" customFormat="1" ht="17.25" customHeight="1">
      <c r="B91" s="194"/>
      <c r="C91" s="195"/>
      <c r="D91" s="195"/>
      <c r="E91" s="174"/>
      <c r="F91" s="176"/>
      <c r="G91" s="177"/>
      <c r="H91" s="176"/>
      <c r="I91" s="177"/>
      <c r="J91" s="176"/>
      <c r="K91" s="177"/>
      <c r="L91" s="178"/>
      <c r="M91" s="180"/>
      <c r="N91" s="181"/>
      <c r="O91" s="15"/>
      <c r="P91" s="181"/>
      <c r="Q91" s="181"/>
      <c r="R91" s="194"/>
      <c r="S91" s="191"/>
      <c r="T91" s="191"/>
      <c r="U91" s="191"/>
      <c r="V91" s="192"/>
      <c r="W91" s="193"/>
      <c r="X91" s="30"/>
      <c r="Y91" s="30"/>
      <c r="AD91" s="3" t="s">
        <v>64</v>
      </c>
      <c r="AE91" s="298" t="str">
        <f>IF(INT(AE90/7.75)=0,"",INT(AE90/7.75)&amp;"日")&amp;IF(INT(AE90-INT(AE90/7.75)*7.75)=0,"",INT(AE90-INT(AE90/7.75)*7.75)&amp;"時間")&amp;IF((AE90-INT(AE90/7.75)*7.75-INT(AE90-INT(AE90/7.75)*7.75))*60=0,"",(AE90-INT(AE90/7.75)*7.75-INT(AE90-INT(AE90/7.75)*7.75))*60&amp;"分")</f>
        <v>31日3時間15分</v>
      </c>
      <c r="AF91" s="298"/>
      <c r="AG91" s="298">
        <f>IF(INT(AG90/7.75)=0,"",INT(AG90/7.75)&amp;"日")&amp;IF(INT(AG90-INT(AG90/7.75)*7.75)=0,"",INT(AG90-INT(AG90/7.75)*7.75)&amp;"時間")&amp;IF((AG90-INT(AG90/7.75)*7.75-INT(AG90-INT(AG90/7.75)*7.75))*60=0,"",(AG90-INT(AG90/7.75)*7.75-INT(AG90-INT(AG90/7.75)*7.75))*60&amp;"分")</f>
      </c>
      <c r="AH91" s="298"/>
      <c r="AI91" s="298" t="str">
        <f>IF(INT(AI90/7.75)=0,"",INT(AI90/7.75)&amp;"日")&amp;IF(INT(AI90-INT(AI90/7.75)*7.75)=0,"",INT(AI90-INT(AI90/7.75)*7.75)&amp;"時間")&amp;IF((AI90-INT(AI90/7.75)*7.75-INT(AI90-INT(AI90/7.75)*7.75))*60=0,"",(AI90-INT(AI90/7.75)*7.75-INT(AI90-INT(AI90/7.75)*7.75))*60&amp;"分")</f>
        <v>11日3時間15分</v>
      </c>
      <c r="AJ91" s="298"/>
      <c r="AK91" s="30"/>
      <c r="AL91" s="2" t="s">
        <v>62</v>
      </c>
      <c r="AO91" s="13"/>
    </row>
    <row r="92" spans="2:38" ht="12.75">
      <c r="B92" s="196"/>
      <c r="C92" s="175"/>
      <c r="D92" s="175"/>
      <c r="E92" s="175"/>
      <c r="F92" s="175"/>
      <c r="G92" s="175"/>
      <c r="H92" s="175"/>
      <c r="I92" s="175"/>
      <c r="J92" s="175"/>
      <c r="K92" s="175"/>
      <c r="L92" s="183"/>
      <c r="M92" s="184"/>
      <c r="N92" s="185"/>
      <c r="O92" s="182"/>
      <c r="P92" s="23"/>
      <c r="Q92" s="28"/>
      <c r="R92" s="196"/>
      <c r="S92" s="197"/>
      <c r="T92" s="197"/>
      <c r="U92" s="197"/>
      <c r="V92" s="198"/>
      <c r="W92" s="199"/>
      <c r="AE92" s="64"/>
      <c r="AF92" s="64"/>
      <c r="AG92" s="64"/>
      <c r="AH92" s="152"/>
      <c r="AL92" s="201">
        <f>DMIN(AL9:AL88,"時数",AL90:AL91)</f>
        <v>66.5</v>
      </c>
    </row>
    <row r="93" spans="2:41" ht="14.25" customHeight="1">
      <c r="B93" s="196"/>
      <c r="C93" s="175"/>
      <c r="D93" s="175"/>
      <c r="E93" s="175"/>
      <c r="F93" s="175"/>
      <c r="G93" s="175"/>
      <c r="H93" s="175"/>
      <c r="I93" s="175"/>
      <c r="J93" s="175"/>
      <c r="K93" s="175"/>
      <c r="L93" s="183"/>
      <c r="M93" s="184"/>
      <c r="N93" s="185"/>
      <c r="O93" s="186"/>
      <c r="P93" s="200"/>
      <c r="Q93" s="185"/>
      <c r="R93" s="196"/>
      <c r="S93" s="197"/>
      <c r="T93" s="197"/>
      <c r="U93" s="197"/>
      <c r="V93" s="198"/>
      <c r="W93" s="199"/>
      <c r="AE93" s="51">
        <f>IF(AE90&lt;=D5*7.75+F5+I5/60,20*7.75,20*7.75-(AE90-(D5*7.75+F5+I5/60)))</f>
        <v>66.5</v>
      </c>
      <c r="AF93" s="51"/>
      <c r="AG93" s="51"/>
      <c r="AH93" s="88"/>
      <c r="AI93" s="172">
        <f>AB5-AI90</f>
        <v>66.5</v>
      </c>
      <c r="AL93" s="298" t="str">
        <f>INT(AL92/7.75)&amp;"日"&amp;INT(AL92-INT(AL92/7.75)*7.75)&amp;"時間"&amp;(AL92-INT(AL92/7.75)*7.75-INT(AL92-INT(AL92/7.75)*7.75))*60&amp;"分"</f>
        <v>8日4時間30分</v>
      </c>
      <c r="AM93" s="298"/>
      <c r="AN93" s="298"/>
      <c r="AO93" s="88"/>
    </row>
    <row r="94" spans="2:36" ht="13.5" customHeight="1">
      <c r="B94" s="196"/>
      <c r="C94" s="175"/>
      <c r="D94" s="175"/>
      <c r="E94" s="175"/>
      <c r="F94" s="175"/>
      <c r="G94" s="175"/>
      <c r="H94" s="175"/>
      <c r="I94" s="175"/>
      <c r="J94" s="175"/>
      <c r="K94" s="175"/>
      <c r="L94" s="183"/>
      <c r="M94" s="184"/>
      <c r="N94" s="185"/>
      <c r="O94" s="187"/>
      <c r="P94" s="186"/>
      <c r="Q94" s="187"/>
      <c r="R94" s="196"/>
      <c r="S94" s="197"/>
      <c r="T94" s="197"/>
      <c r="U94" s="197"/>
      <c r="V94" s="198"/>
      <c r="W94" s="199"/>
      <c r="AD94" s="122" t="s">
        <v>40</v>
      </c>
      <c r="AE94" s="298" t="str">
        <f>INT(AE93/7.75)&amp;"日"&amp;INT(AE93-INT(AE93/7.75)*7.75)&amp;"時間"&amp;(AE93-INT(AE93/7.75)*7.75-INT(AE93-INT(AE93/7.75)*7.75))*60&amp;"分"</f>
        <v>8日4時間30分</v>
      </c>
      <c r="AF94" s="298"/>
      <c r="AG94" s="298"/>
      <c r="AH94" s="88"/>
      <c r="AI94" s="298" t="str">
        <f>IF(INT(AI93/7.75)=0,"",INT(AI93/7.75)&amp;"日")&amp;IF(INT(AI93-INT(AI93/7.75)*7.75)=0,"",INT(AI93-INT(AI93/7.75)*7.75)&amp;"時間")&amp;IF((AI93-INT(AI93/7.75)*7.75-INT(AI93-INT(AI93/7.75)*7.75))*60=0,"",(AI93-INT(AI93/7.75)*7.75-INT(AI93-INT(AI93/7.75)*7.75))*60&amp;"分")</f>
        <v>8日4時間30分</v>
      </c>
      <c r="AJ94" s="298"/>
    </row>
    <row r="95" spans="2:42" ht="13.5" customHeight="1">
      <c r="B95" s="196"/>
      <c r="C95" s="175"/>
      <c r="D95" s="175"/>
      <c r="E95" s="175"/>
      <c r="F95" s="175"/>
      <c r="G95" s="175"/>
      <c r="H95" s="175"/>
      <c r="I95" s="175"/>
      <c r="J95" s="175"/>
      <c r="K95" s="175"/>
      <c r="L95" s="183"/>
      <c r="M95" s="184"/>
      <c r="N95" s="185"/>
      <c r="O95" s="186"/>
      <c r="P95" s="186"/>
      <c r="Q95" s="185"/>
      <c r="R95" s="196"/>
      <c r="S95" s="197"/>
      <c r="T95" s="197"/>
      <c r="U95" s="197"/>
      <c r="V95" s="198"/>
      <c r="W95" s="199"/>
      <c r="AE95" s="51"/>
      <c r="AF95" s="51"/>
      <c r="AG95" s="51"/>
      <c r="AH95" s="88"/>
      <c r="AP95" s="44"/>
    </row>
    <row r="96" spans="2:23" ht="18.75" customHeight="1">
      <c r="B96" s="196"/>
      <c r="C96" s="175"/>
      <c r="D96" s="175"/>
      <c r="E96" s="175"/>
      <c r="F96" s="175"/>
      <c r="G96" s="175"/>
      <c r="H96" s="175"/>
      <c r="I96" s="175"/>
      <c r="J96" s="175"/>
      <c r="K96" s="175"/>
      <c r="L96" s="183"/>
      <c r="M96" s="184"/>
      <c r="N96" s="185"/>
      <c r="O96" s="187"/>
      <c r="P96" s="186"/>
      <c r="Q96" s="187"/>
      <c r="R96" s="196"/>
      <c r="S96" s="197"/>
      <c r="T96" s="197"/>
      <c r="U96" s="197"/>
      <c r="V96" s="198"/>
      <c r="W96" s="199"/>
    </row>
    <row r="97" spans="2:23" ht="12.75">
      <c r="B97" s="196"/>
      <c r="C97" s="175"/>
      <c r="D97" s="175"/>
      <c r="E97" s="175"/>
      <c r="F97" s="175"/>
      <c r="G97" s="175"/>
      <c r="H97" s="175"/>
      <c r="I97" s="175"/>
      <c r="J97" s="175"/>
      <c r="K97" s="175"/>
      <c r="L97" s="183"/>
      <c r="M97" s="184"/>
      <c r="N97" s="185"/>
      <c r="O97" s="186"/>
      <c r="P97" s="186"/>
      <c r="Q97" s="185"/>
      <c r="R97" s="196"/>
      <c r="S97" s="197"/>
      <c r="T97" s="197"/>
      <c r="U97" s="197"/>
      <c r="V97" s="198"/>
      <c r="W97" s="199"/>
    </row>
    <row r="98" spans="2:23" ht="12.75">
      <c r="B98" s="196"/>
      <c r="C98" s="175"/>
      <c r="D98" s="175"/>
      <c r="E98" s="175"/>
      <c r="F98" s="175"/>
      <c r="G98" s="175"/>
      <c r="H98" s="175"/>
      <c r="I98" s="175"/>
      <c r="J98" s="175"/>
      <c r="K98" s="175"/>
      <c r="L98" s="183"/>
      <c r="M98" s="184"/>
      <c r="N98" s="185"/>
      <c r="O98" s="187"/>
      <c r="P98" s="186"/>
      <c r="Q98" s="187"/>
      <c r="R98" s="196"/>
      <c r="S98" s="197"/>
      <c r="T98" s="197"/>
      <c r="U98" s="197"/>
      <c r="V98" s="198"/>
      <c r="W98" s="199"/>
    </row>
    <row r="99" spans="2:23" ht="12.75">
      <c r="B99" s="196"/>
      <c r="C99" s="175"/>
      <c r="D99" s="175"/>
      <c r="E99" s="175"/>
      <c r="F99" s="175"/>
      <c r="G99" s="175"/>
      <c r="H99" s="175"/>
      <c r="I99" s="175"/>
      <c r="J99" s="175"/>
      <c r="K99" s="175"/>
      <c r="L99" s="183"/>
      <c r="M99" s="184"/>
      <c r="N99" s="185"/>
      <c r="O99" s="186"/>
      <c r="P99" s="186"/>
      <c r="Q99" s="185"/>
      <c r="R99" s="196"/>
      <c r="S99" s="197"/>
      <c r="T99" s="197"/>
      <c r="U99" s="197"/>
      <c r="V99" s="198"/>
      <c r="W99" s="199"/>
    </row>
    <row r="100" spans="14:17" ht="12.75">
      <c r="N100" s="26"/>
      <c r="O100" s="27"/>
      <c r="P100" s="25"/>
      <c r="Q100" s="27"/>
    </row>
    <row r="101" spans="14:17" ht="12.75">
      <c r="N101" s="26"/>
      <c r="O101" s="25"/>
      <c r="P101" s="25"/>
      <c r="Q101" s="26"/>
    </row>
    <row r="102" spans="14:17" ht="12.75">
      <c r="N102" s="26"/>
      <c r="O102" s="27"/>
      <c r="P102" s="25"/>
      <c r="Q102" s="27"/>
    </row>
    <row r="103" spans="14:17" ht="12.75">
      <c r="N103" s="26"/>
      <c r="O103" s="25"/>
      <c r="P103" s="25"/>
      <c r="Q103" s="26"/>
    </row>
    <row r="104" spans="14:17" ht="12.75">
      <c r="N104" s="26"/>
      <c r="O104" s="27"/>
      <c r="P104" s="25"/>
      <c r="Q104" s="27"/>
    </row>
    <row r="105" spans="14:17" ht="12.75">
      <c r="N105" s="26"/>
      <c r="O105" s="25"/>
      <c r="P105" s="25"/>
      <c r="Q105" s="26"/>
    </row>
    <row r="106" spans="14:17" ht="12.75">
      <c r="N106" s="26"/>
      <c r="O106" s="27"/>
      <c r="P106" s="25"/>
      <c r="Q106" s="27"/>
    </row>
    <row r="107" spans="14:17" ht="12.75">
      <c r="N107" s="26"/>
      <c r="O107" s="25"/>
      <c r="P107" s="25"/>
      <c r="Q107" s="26"/>
    </row>
    <row r="108" spans="14:17" ht="12.75">
      <c r="N108" s="26"/>
      <c r="O108" s="27"/>
      <c r="P108" s="25"/>
      <c r="Q108" s="27"/>
    </row>
    <row r="109" spans="14:17" ht="12.75">
      <c r="N109" s="26"/>
      <c r="O109" s="25"/>
      <c r="P109" s="25"/>
      <c r="Q109" s="26"/>
    </row>
    <row r="110" spans="14:17" ht="12.75">
      <c r="N110" s="26"/>
      <c r="O110" s="27"/>
      <c r="P110" s="25"/>
      <c r="Q110" s="27"/>
    </row>
    <row r="113" ht="12.75">
      <c r="E113" s="18"/>
    </row>
    <row r="114" ht="12.75">
      <c r="E114" s="18"/>
    </row>
    <row r="115" ht="12.75">
      <c r="E115" s="18"/>
    </row>
    <row r="134" ht="12.75">
      <c r="AO134" s="173">
        <v>0</v>
      </c>
    </row>
  </sheetData>
  <sheetProtection password="C757" sheet="1" objects="1" scenarios="1" selectLockedCells="1"/>
  <mergeCells count="79">
    <mergeCell ref="AE94:AG94"/>
    <mergeCell ref="AI94:AJ94"/>
    <mergeCell ref="E88:E89"/>
    <mergeCell ref="S88:S89"/>
    <mergeCell ref="AE91:AF91"/>
    <mergeCell ref="AG91:AH91"/>
    <mergeCell ref="AI91:AJ91"/>
    <mergeCell ref="AL93:AN93"/>
    <mergeCell ref="E44:E45"/>
    <mergeCell ref="S44:S45"/>
    <mergeCell ref="T44:V44"/>
    <mergeCell ref="T45:V45"/>
    <mergeCell ref="T46:V46"/>
    <mergeCell ref="T47:V47"/>
    <mergeCell ref="T40:V40"/>
    <mergeCell ref="T41:V41"/>
    <mergeCell ref="E42:E43"/>
    <mergeCell ref="S42:S43"/>
    <mergeCell ref="T42:V42"/>
    <mergeCell ref="T43:V43"/>
    <mergeCell ref="E36:E37"/>
    <mergeCell ref="S36:S37"/>
    <mergeCell ref="E38:E39"/>
    <mergeCell ref="S38:S39"/>
    <mergeCell ref="E40:E41"/>
    <mergeCell ref="S40:S41"/>
    <mergeCell ref="E30:E31"/>
    <mergeCell ref="S30:S31"/>
    <mergeCell ref="E32:E33"/>
    <mergeCell ref="S32:S33"/>
    <mergeCell ref="E34:E35"/>
    <mergeCell ref="S34:S35"/>
    <mergeCell ref="E24:E25"/>
    <mergeCell ref="S24:S25"/>
    <mergeCell ref="E26:E27"/>
    <mergeCell ref="S26:S27"/>
    <mergeCell ref="E28:E29"/>
    <mergeCell ref="S28:S29"/>
    <mergeCell ref="E18:E19"/>
    <mergeCell ref="S18:S19"/>
    <mergeCell ref="E20:E21"/>
    <mergeCell ref="S20:S21"/>
    <mergeCell ref="E22:E23"/>
    <mergeCell ref="S22:S23"/>
    <mergeCell ref="E12:E13"/>
    <mergeCell ref="S12:S13"/>
    <mergeCell ref="E14:E15"/>
    <mergeCell ref="S14:S15"/>
    <mergeCell ref="E16:E17"/>
    <mergeCell ref="S16:S17"/>
    <mergeCell ref="S8:S9"/>
    <mergeCell ref="AG8:AH8"/>
    <mergeCell ref="AI8:AK8"/>
    <mergeCell ref="AL8:AN8"/>
    <mergeCell ref="E10:E11"/>
    <mergeCell ref="S10:S11"/>
    <mergeCell ref="B7:J7"/>
    <mergeCell ref="K7:M7"/>
    <mergeCell ref="N7:O7"/>
    <mergeCell ref="Q7:R7"/>
    <mergeCell ref="B8:B9"/>
    <mergeCell ref="C8:C9"/>
    <mergeCell ref="D8:D9"/>
    <mergeCell ref="E8:E9"/>
    <mergeCell ref="F8:M9"/>
    <mergeCell ref="R8:R9"/>
    <mergeCell ref="M5:P5"/>
    <mergeCell ref="Q5:R5"/>
    <mergeCell ref="T5:V6"/>
    <mergeCell ref="B6:C6"/>
    <mergeCell ref="G6:H6"/>
    <mergeCell ref="I6:J6"/>
    <mergeCell ref="K6:L6"/>
    <mergeCell ref="N6:R6"/>
    <mergeCell ref="B4:C4"/>
    <mergeCell ref="B5:C5"/>
    <mergeCell ref="G5:H5"/>
    <mergeCell ref="I5:J5"/>
    <mergeCell ref="K5:L5"/>
  </mergeCells>
  <dataValidations count="7">
    <dataValidation allowBlank="1" imeMode="disabled" sqref="I5:J6"/>
    <dataValidation allowBlank="1" showInputMessage="1" showErrorMessage="1" imeMode="off" sqref="N10:N89 E10:E89"/>
    <dataValidation allowBlank="1" showInputMessage="1" showErrorMessage="1" imeMode="disabled" sqref="D1:D3 L10:L91 J10:J91 H10:H91 F10:F91"/>
    <dataValidation allowBlank="1" showInputMessage="1" showErrorMessage="1" promptTitle="半角数字で入力" prompt="例：4月12日は、4/12 と入力してください。" imeMode="disabled" sqref="E90:E91"/>
    <dataValidation allowBlank="1" showInputMessage="1" showErrorMessage="1" imeMode="on" sqref="Q7"/>
    <dataValidation allowBlank="1" promptTitle="整数で入力" prompt="0.5表示はしなくなりました&#10;時間の方に 4 を加えて入力してください" imeMode="disabled" sqref="D5:D6"/>
    <dataValidation allowBlank="1" promptTitle="1～7の整数を入力" prompt="①②③…は使わず&#10; 1 2 3… で入力してください。" imeMode="disabled" sqref="F5:F6"/>
  </dataValidations>
  <printOptions/>
  <pageMargins left="1.65" right="0.13" top="1" bottom="0.31" header="0.18" footer="0.2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BF134"/>
  <sheetViews>
    <sheetView showZeros="0" zoomScalePageLayoutView="0" workbookViewId="0" topLeftCell="A1">
      <selection activeCell="C91" sqref="C91"/>
    </sheetView>
  </sheetViews>
  <sheetFormatPr defaultColWidth="9.140625" defaultRowHeight="15"/>
  <cols>
    <col min="1" max="1" width="4.57421875" style="0" customWidth="1"/>
    <col min="2" max="2" width="3.421875" style="50" customWidth="1"/>
    <col min="3" max="3" width="3.140625" style="0" customWidth="1"/>
    <col min="4" max="4" width="4.421875" style="0" customWidth="1"/>
    <col min="5" max="5" width="7.57421875" style="0" customWidth="1"/>
    <col min="6" max="6" width="3.421875" style="0" customWidth="1"/>
    <col min="7" max="8" width="2.421875" style="0" customWidth="1"/>
    <col min="9" max="9" width="1.7109375" style="0" customWidth="1"/>
    <col min="10" max="10" width="2.421875" style="0" customWidth="1"/>
    <col min="11" max="11" width="1.8515625" style="0" customWidth="1"/>
    <col min="12" max="12" width="2.7109375" style="5" customWidth="1"/>
    <col min="13" max="13" width="5.00390625" style="7" customWidth="1"/>
    <col min="14" max="14" width="4.57421875" style="50" customWidth="1"/>
    <col min="15" max="15" width="5.8515625" style="50" customWidth="1"/>
    <col min="16" max="17" width="8.8515625" style="50" customWidth="1"/>
    <col min="18" max="18" width="4.421875" style="50" customWidth="1"/>
    <col min="19" max="19" width="1.8515625" style="4" customWidth="1"/>
    <col min="20" max="20" width="6.140625" style="4" customWidth="1"/>
    <col min="21" max="21" width="7.28125" style="4" hidden="1" customWidth="1"/>
    <col min="22" max="22" width="12.140625" style="48" customWidth="1"/>
    <col min="23" max="24" width="5.7109375" style="172" customWidth="1"/>
    <col min="25" max="25" width="5.7109375" style="172" hidden="1" customWidth="1"/>
    <col min="26" max="29" width="6.421875" style="4" hidden="1" customWidth="1"/>
    <col min="30" max="30" width="5.7109375" style="172" hidden="1" customWidth="1"/>
    <col min="31" max="32" width="8.00390625" style="172" hidden="1" customWidth="1"/>
    <col min="33" max="33" width="5.7109375" style="172" hidden="1" customWidth="1"/>
    <col min="34" max="34" width="6.8515625" style="172" hidden="1" customWidth="1"/>
    <col min="35" max="35" width="7.140625" style="172" hidden="1" customWidth="1"/>
    <col min="36" max="37" width="5.7109375" style="172" hidden="1" customWidth="1"/>
    <col min="38" max="38" width="8.00390625" style="172" hidden="1" customWidth="1"/>
    <col min="39" max="40" width="5.7109375" style="172" hidden="1" customWidth="1"/>
    <col min="41" max="41" width="13.00390625" style="4" customWidth="1"/>
    <col min="42" max="42" width="6.421875" style="0" customWidth="1"/>
    <col min="43" max="43" width="9.00390625" style="0" customWidth="1"/>
  </cols>
  <sheetData>
    <row r="1" spans="1:58" ht="20.25" customHeight="1">
      <c r="A1" s="113" t="s">
        <v>20</v>
      </c>
      <c r="C1" s="19" t="s">
        <v>26</v>
      </c>
      <c r="D1" s="154"/>
      <c r="E1" t="s">
        <v>27</v>
      </c>
      <c r="N1" s="17"/>
      <c r="AL1"/>
      <c r="AM1"/>
      <c r="AN1"/>
      <c r="AO1" s="171"/>
      <c r="AP1" s="170"/>
      <c r="BE1" s="170"/>
      <c r="BF1" s="170"/>
    </row>
    <row r="2" spans="3:58" ht="20.25" customHeight="1">
      <c r="C2" s="20" t="s">
        <v>26</v>
      </c>
      <c r="D2" s="153"/>
      <c r="E2" s="8" t="s">
        <v>53</v>
      </c>
      <c r="F2" s="8"/>
      <c r="G2" s="8"/>
      <c r="I2" s="111"/>
      <c r="J2" s="112"/>
      <c r="K2" s="8" t="s">
        <v>54</v>
      </c>
      <c r="L2" s="8"/>
      <c r="M2"/>
      <c r="N2" s="7"/>
      <c r="AL2"/>
      <c r="AM2"/>
      <c r="AN2"/>
      <c r="AO2" s="171"/>
      <c r="AP2" s="170"/>
      <c r="BE2" s="170"/>
      <c r="BF2" s="170"/>
    </row>
    <row r="3" spans="3:58" ht="9" customHeight="1">
      <c r="C3" s="20"/>
      <c r="D3" s="114"/>
      <c r="E3" s="8"/>
      <c r="F3" s="8"/>
      <c r="G3" s="8"/>
      <c r="H3" s="8"/>
      <c r="I3" s="115"/>
      <c r="J3" s="115"/>
      <c r="K3" s="8"/>
      <c r="L3" s="8"/>
      <c r="M3"/>
      <c r="N3" s="7"/>
      <c r="AL3"/>
      <c r="AM3"/>
      <c r="AN3"/>
      <c r="AO3" s="171"/>
      <c r="AP3" s="170"/>
      <c r="BE3" s="170"/>
      <c r="BF3" s="170"/>
    </row>
    <row r="4" spans="2:58" ht="14.25" customHeight="1" thickBot="1">
      <c r="B4" s="228" t="s">
        <v>17</v>
      </c>
      <c r="C4" s="228"/>
      <c r="D4" s="149">
        <v>29</v>
      </c>
      <c r="E4" s="8" t="s">
        <v>61</v>
      </c>
      <c r="F4" s="8"/>
      <c r="G4" s="8"/>
      <c r="H4" s="8"/>
      <c r="I4" s="8"/>
      <c r="J4" s="8"/>
      <c r="K4" s="8"/>
      <c r="L4" s="127"/>
      <c r="M4" s="127"/>
      <c r="N4" s="158"/>
      <c r="T4" s="64"/>
      <c r="U4" s="64"/>
      <c r="V4" s="65"/>
      <c r="AA4" s="126" t="s">
        <v>40</v>
      </c>
      <c r="AB4" s="126" t="s">
        <v>65</v>
      </c>
      <c r="AL4"/>
      <c r="AM4" s="8"/>
      <c r="AN4" s="8"/>
      <c r="AO4" s="171"/>
      <c r="AP4" s="170"/>
      <c r="BE4" s="170"/>
      <c r="BF4" s="170"/>
    </row>
    <row r="5" spans="2:58" ht="14.25" customHeight="1" thickBot="1">
      <c r="B5" s="229" t="s">
        <v>22</v>
      </c>
      <c r="C5" s="230"/>
      <c r="D5" s="120">
        <v>20</v>
      </c>
      <c r="E5" s="104" t="s">
        <v>3</v>
      </c>
      <c r="F5" s="120"/>
      <c r="G5" s="231" t="s">
        <v>23</v>
      </c>
      <c r="H5" s="232"/>
      <c r="I5" s="233"/>
      <c r="J5" s="233"/>
      <c r="K5" s="234" t="s">
        <v>43</v>
      </c>
      <c r="L5" s="235"/>
      <c r="M5" s="236" t="s">
        <v>56</v>
      </c>
      <c r="N5" s="237"/>
      <c r="O5" s="237"/>
      <c r="P5" s="238"/>
      <c r="Q5" s="239" t="str">
        <f>AE94</f>
        <v>20日0時間0分</v>
      </c>
      <c r="R5" s="240"/>
      <c r="S5" s="64"/>
      <c r="T5" s="241" t="s">
        <v>48</v>
      </c>
      <c r="U5" s="242"/>
      <c r="V5" s="243"/>
      <c r="AA5" s="4">
        <f>D5*7.75+F5+I5/60</f>
        <v>155</v>
      </c>
      <c r="AB5" s="4">
        <f>D6*7.75+F6+I6/60</f>
        <v>155</v>
      </c>
      <c r="AD5" s="125" t="s">
        <v>58</v>
      </c>
      <c r="AE5" s="125"/>
      <c r="AF5" s="125"/>
      <c r="AG5" s="125"/>
      <c r="AH5" s="125"/>
      <c r="AL5"/>
      <c r="AM5" s="8"/>
      <c r="AN5" s="8"/>
      <c r="AO5" s="171"/>
      <c r="AP5" s="171"/>
      <c r="BE5" s="170"/>
      <c r="BF5" s="170"/>
    </row>
    <row r="6" spans="2:42" ht="14.25" customHeight="1" thickBot="1">
      <c r="B6" s="247" t="s">
        <v>21</v>
      </c>
      <c r="C6" s="248"/>
      <c r="D6" s="206">
        <v>20</v>
      </c>
      <c r="E6" s="104" t="s">
        <v>3</v>
      </c>
      <c r="F6" s="159"/>
      <c r="G6" s="249" t="s">
        <v>23</v>
      </c>
      <c r="H6" s="250"/>
      <c r="I6" s="251"/>
      <c r="J6" s="233"/>
      <c r="K6" s="234" t="s">
        <v>43</v>
      </c>
      <c r="L6" s="235"/>
      <c r="M6" s="104" t="s">
        <v>37</v>
      </c>
      <c r="N6" s="252" t="str">
        <f>AE7&amp;AF7&amp;AG7</f>
        <v>40日0時間0分</v>
      </c>
      <c r="O6" s="253"/>
      <c r="P6" s="253"/>
      <c r="Q6" s="253"/>
      <c r="R6" s="254"/>
      <c r="S6" s="64"/>
      <c r="T6" s="244"/>
      <c r="U6" s="245"/>
      <c r="V6" s="246"/>
      <c r="AA6" s="51" t="str">
        <f>IF(INT(AA5/7.75)=0,"",INT(AA5/7.75)&amp;"日")&amp;IF(INT(AA5-INT(AA5/7.75)*7.75)=0,"",INT(AA5-INT(AA5/7.75)*7.75)&amp;"時間")&amp;IF((AA5-INT(AA5/7.75)*7.75-INT(AA5-INT(AA5/7.75)*7.75))*60=0,"",(AA5-INT(AA5/7.75)*7.75-INT(AA5-INT(AA5/7.75)*7.75))*60&amp;"分")</f>
        <v>20日</v>
      </c>
      <c r="AB6" s="51" t="str">
        <f>IF(INT(AB5/7.75)=0,"",INT(AB5/7.75)&amp;"日")&amp;IF(INT(AB5-INT(AB5/7.75)*7.75)=0,"",INT(AB5-INT(AB5/7.75)*7.75)&amp;"時間")&amp;IF((AB5-INT(AB5/7.75)*7.75-INT(AB5-INT(AB5/7.75)*7.75))*60=0,"",(AB5-INT(AB5/7.75)*7.75-INT(AB5-INT(AB5/7.75)*7.75))*60&amp;"分")</f>
        <v>20日</v>
      </c>
      <c r="AD6" s="126"/>
      <c r="AE6" s="126"/>
      <c r="AF6" s="126"/>
      <c r="AG6" s="126"/>
      <c r="AH6" s="126"/>
      <c r="AL6" s="9"/>
      <c r="AM6" s="12"/>
      <c r="AN6" s="12"/>
      <c r="AO6" s="171"/>
      <c r="AP6" s="171"/>
    </row>
    <row r="7" spans="2:42" ht="14.25" customHeight="1">
      <c r="B7" s="255" t="s">
        <v>74</v>
      </c>
      <c r="C7" s="256"/>
      <c r="D7" s="256"/>
      <c r="E7" s="256"/>
      <c r="F7" s="256"/>
      <c r="G7" s="256"/>
      <c r="H7" s="256"/>
      <c r="I7" s="256"/>
      <c r="J7" s="257"/>
      <c r="K7" s="258" t="s">
        <v>18</v>
      </c>
      <c r="L7" s="259"/>
      <c r="M7" s="260"/>
      <c r="N7" s="261" t="s">
        <v>67</v>
      </c>
      <c r="O7" s="261"/>
      <c r="P7" s="205" t="s">
        <v>1</v>
      </c>
      <c r="Q7" s="262" t="s">
        <v>55</v>
      </c>
      <c r="R7" s="263"/>
      <c r="S7" s="64"/>
      <c r="T7" s="207" t="str">
        <f>N7</f>
        <v>教諭</v>
      </c>
      <c r="U7" s="219"/>
      <c r="V7" s="207" t="str">
        <f>Q7</f>
        <v>石川　遼</v>
      </c>
      <c r="Y7" s="157" t="s">
        <v>66</v>
      </c>
      <c r="Z7" s="49" t="s">
        <v>63</v>
      </c>
      <c r="AA7" s="49">
        <v>0.5</v>
      </c>
      <c r="AB7" s="49"/>
      <c r="AC7" s="49"/>
      <c r="AD7" s="45">
        <f>(D5+D6)*7.75+F5+F6+(I5+I6)/60</f>
        <v>310</v>
      </c>
      <c r="AE7" s="45" t="str">
        <f>IF(INT(AD7/7.75)=0,"",INT(AD7/7.75)&amp;"日")</f>
        <v>40日</v>
      </c>
      <c r="AF7" s="45" t="str">
        <f>INT(AD7-INT(AD7/7.75)*7.75)&amp;"時間"</f>
        <v>0時間</v>
      </c>
      <c r="AG7" s="46" t="str">
        <f>(AD7-INT(AD7/7.75)*7.75-INT(INT(AD7-INT(AD7/7.75)*7.75)))*60&amp;"分"</f>
        <v>0分</v>
      </c>
      <c r="AH7" s="47"/>
      <c r="AL7"/>
      <c r="AM7" s="8"/>
      <c r="AN7" s="8"/>
      <c r="AO7" s="126"/>
      <c r="AP7" s="126"/>
    </row>
    <row r="8" spans="2:42" s="1" customFormat="1" ht="14.25" customHeight="1">
      <c r="B8" s="264"/>
      <c r="C8" s="266"/>
      <c r="D8" s="268" t="s">
        <v>19</v>
      </c>
      <c r="E8" s="270" t="s">
        <v>0</v>
      </c>
      <c r="F8" s="272" t="s">
        <v>7</v>
      </c>
      <c r="G8" s="273"/>
      <c r="H8" s="274"/>
      <c r="I8" s="274"/>
      <c r="J8" s="273"/>
      <c r="K8" s="273"/>
      <c r="L8" s="273"/>
      <c r="M8" s="273"/>
      <c r="N8" s="155" t="s">
        <v>24</v>
      </c>
      <c r="O8" s="136" t="s">
        <v>8</v>
      </c>
      <c r="P8" s="121" t="s">
        <v>9</v>
      </c>
      <c r="Q8" s="134" t="s">
        <v>10</v>
      </c>
      <c r="R8" s="275" t="s">
        <v>72</v>
      </c>
      <c r="S8" s="277"/>
      <c r="T8" s="208" t="s">
        <v>49</v>
      </c>
      <c r="U8" s="209">
        <f>SUMIF($F$10:$F$89,1,$Z$10:$Z$89)</f>
        <v>0</v>
      </c>
      <c r="V8" s="210">
        <f>IF(INT(U8/7.75)=0,0,INT(U8/7.75)&amp;"日")</f>
        <v>0</v>
      </c>
      <c r="W8" s="31"/>
      <c r="X8" s="31"/>
      <c r="Y8" s="31"/>
      <c r="Z8" s="23"/>
      <c r="AA8" s="24"/>
      <c r="AB8" s="24"/>
      <c r="AC8" s="24"/>
      <c r="AG8" s="278" t="s">
        <v>59</v>
      </c>
      <c r="AH8" s="278"/>
      <c r="AI8" s="279" t="s">
        <v>41</v>
      </c>
      <c r="AJ8" s="279"/>
      <c r="AK8" s="279"/>
      <c r="AL8" s="280" t="s">
        <v>44</v>
      </c>
      <c r="AM8" s="280"/>
      <c r="AN8" s="280"/>
      <c r="AO8" s="126"/>
      <c r="AP8" s="126"/>
    </row>
    <row r="9" spans="2:42" s="1" customFormat="1" ht="14.25" customHeight="1">
      <c r="B9" s="265"/>
      <c r="C9" s="267"/>
      <c r="D9" s="269"/>
      <c r="E9" s="271"/>
      <c r="F9" s="272"/>
      <c r="G9" s="274"/>
      <c r="H9" s="274"/>
      <c r="I9" s="274"/>
      <c r="J9" s="274"/>
      <c r="K9" s="274"/>
      <c r="L9" s="274"/>
      <c r="M9" s="274"/>
      <c r="N9" s="156" t="s">
        <v>25</v>
      </c>
      <c r="O9" s="135" t="s">
        <v>47</v>
      </c>
      <c r="P9" s="135" t="s">
        <v>57</v>
      </c>
      <c r="Q9" s="135" t="s">
        <v>57</v>
      </c>
      <c r="R9" s="276"/>
      <c r="S9" s="277"/>
      <c r="T9" s="211"/>
      <c r="U9" s="212"/>
      <c r="V9" s="213">
        <f>IF(INT(U8-INT(U8/7.75)*7.75)=0,"",INT(U8-INT(U8/7.75)*7.75)&amp;"時間")&amp;IF((U8-INT(U8/7.75)*7.75-INT(U8-INT(U8/7.75)*7.75))=0,"",(U8-INT(U8/7.75)*7.75-INT(U8-INT(U8/7.75)*7.75))*60&amp;"分")</f>
      </c>
      <c r="W9" s="31"/>
      <c r="X9" s="31"/>
      <c r="Y9" s="31"/>
      <c r="Z9" s="31"/>
      <c r="AA9" s="31"/>
      <c r="AB9" s="31"/>
      <c r="AC9" s="31"/>
      <c r="AD9" s="34" t="s">
        <v>42</v>
      </c>
      <c r="AE9" s="34" t="s">
        <v>45</v>
      </c>
      <c r="AF9" s="34"/>
      <c r="AG9" s="34" t="s">
        <v>60</v>
      </c>
      <c r="AH9" s="34" t="s">
        <v>46</v>
      </c>
      <c r="AI9" s="34" t="s">
        <v>60</v>
      </c>
      <c r="AJ9" s="34" t="s">
        <v>46</v>
      </c>
      <c r="AK9" s="34" t="s">
        <v>43</v>
      </c>
      <c r="AL9" s="34" t="s">
        <v>60</v>
      </c>
      <c r="AM9" s="34" t="s">
        <v>46</v>
      </c>
      <c r="AN9" s="34" t="s">
        <v>43</v>
      </c>
      <c r="AO9" s="126"/>
      <c r="AP9" s="126"/>
    </row>
    <row r="10" spans="1:42" s="2" customFormat="1" ht="15" customHeight="1">
      <c r="A10" s="2">
        <v>1</v>
      </c>
      <c r="B10" s="68"/>
      <c r="C10" s="69"/>
      <c r="D10" s="70"/>
      <c r="E10" s="281"/>
      <c r="F10" s="52"/>
      <c r="G10" s="14" t="s">
        <v>2</v>
      </c>
      <c r="H10" s="55"/>
      <c r="I10" s="14" t="s">
        <v>3</v>
      </c>
      <c r="J10" s="55"/>
      <c r="K10" s="14" t="s">
        <v>4</v>
      </c>
      <c r="L10" s="59"/>
      <c r="M10" s="14" t="s">
        <v>5</v>
      </c>
      <c r="N10" s="105"/>
      <c r="O10" s="137">
        <f>AH10</f>
        <v>0</v>
      </c>
      <c r="P10" s="137">
        <f>AJ10</f>
        <v>0</v>
      </c>
      <c r="Q10" s="137">
        <f>AM10</f>
        <v>0</v>
      </c>
      <c r="R10" s="160">
        <f>IF(AD10=0,"",IF(Y10&gt;=0,"繰越","本年"))</f>
      </c>
      <c r="S10" s="283"/>
      <c r="T10" s="214" t="s">
        <v>50</v>
      </c>
      <c r="U10" s="215">
        <f>SUMIF($F$10:$F$89,2,$Z$10:$Z$89)</f>
        <v>0</v>
      </c>
      <c r="V10" s="216">
        <f>IF(INT(U10/7.75)=0,0,INT(U10/7.75)&amp;"日")</f>
        <v>0</v>
      </c>
      <c r="W10" s="30"/>
      <c r="Y10" s="2">
        <f>$AA$5-AE10</f>
        <v>155</v>
      </c>
      <c r="Z10" s="23">
        <f>O10*7.75+O11</f>
        <v>0</v>
      </c>
      <c r="AA10" s="116">
        <f>IF(N10=0.5,N10,0)</f>
        <v>0</v>
      </c>
      <c r="AB10" s="116">
        <f>AA10</f>
        <v>0</v>
      </c>
      <c r="AC10" s="116">
        <f>AB10*7.75</f>
        <v>0</v>
      </c>
      <c r="AD10" s="6">
        <f>N10*7.75+N11</f>
        <v>0</v>
      </c>
      <c r="AE10" s="6">
        <f>AD10</f>
        <v>0</v>
      </c>
      <c r="AF10" s="6">
        <f>AE10*100-INT(AE10*100)</f>
        <v>0</v>
      </c>
      <c r="AG10" s="37">
        <f>IF(AD10&gt;=$AD$7,$AD$7,AD10)</f>
        <v>0</v>
      </c>
      <c r="AH10" s="37">
        <f>IF(AG10&lt;0,0,IF(N10=0.5,N10,IF(AA10=0.5,0.5,INT(AG10/7.75))))</f>
        <v>0</v>
      </c>
      <c r="AI10" s="38">
        <f>IF(AD10=0,0,IF(AE10&gt;=$AD$7,$AD$7,AD10))</f>
        <v>0</v>
      </c>
      <c r="AJ10" s="38">
        <f>IF(AI10=0,0,IF(AL8&lt;=0,0,IF(AI10&gt;=$AD$7,$AG$7,IF(AF10=0.5,INT((AI10-3.875)/7.75)+0.5,INT(AI10/7.75)))))</f>
        <v>0</v>
      </c>
      <c r="AK10" s="39"/>
      <c r="AL10" s="38">
        <f>IF(AD10=0,0,IF($AD$7-AI10&gt;=0,IF(AF10=0.5,IF($AD$7-AI10&lt;=0,0,$AD$7-AI10),$AD$7-AI10),0))</f>
        <v>0</v>
      </c>
      <c r="AM10" s="38">
        <f>IF(AND(AH10=0,AH11=0),0,IF(AF10=0.5,INT((AL10-3.875)/7.75)+0.5,INT(AL10/7.75)))</f>
        <v>0</v>
      </c>
      <c r="AN10" s="38"/>
      <c r="AO10" s="126"/>
      <c r="AP10" s="126"/>
    </row>
    <row r="11" spans="2:42" s="2" customFormat="1" ht="15" customHeight="1">
      <c r="B11" s="72"/>
      <c r="C11" s="73"/>
      <c r="D11" s="74"/>
      <c r="E11" s="282"/>
      <c r="F11" s="53"/>
      <c r="G11" s="32" t="s">
        <v>2</v>
      </c>
      <c r="H11" s="54"/>
      <c r="I11" s="32" t="s">
        <v>3</v>
      </c>
      <c r="J11" s="54"/>
      <c r="K11" s="32" t="s">
        <v>4</v>
      </c>
      <c r="L11" s="60"/>
      <c r="M11" s="32" t="s">
        <v>6</v>
      </c>
      <c r="N11" s="108"/>
      <c r="O11" s="138">
        <f>AH11</f>
        <v>0</v>
      </c>
      <c r="P11" s="139">
        <f>IF(AND(AH10=0,AH11=0),0,IF(AND(AJ11=0,AK11=0),0,IF(AJ11=0,"",AJ11&amp;"時間")&amp;IF(AK11=0,"",AK11&amp;"分")))</f>
        <v>0</v>
      </c>
      <c r="Q11" s="140">
        <f>IF(AL10&lt;=0,0,IF(AM11=0,"",AM11&amp;"時間")&amp;IF(AN11=0,"",AN11&amp;"分"))</f>
        <v>0</v>
      </c>
      <c r="R11" s="161"/>
      <c r="S11" s="283"/>
      <c r="T11" s="211"/>
      <c r="U11" s="217"/>
      <c r="V11" s="218">
        <f>IF(INT(U10-INT(U10/7.75)*7.75)=0,"",INT(U10-INT(U10/7.75)*7.75)&amp;"時間")&amp;IF((U10-INT(U10/7.75)*7.75-INT(U10-INT(U10/7.75)*7.75))=0,"",(U10-INT(U10/7.75)*7.75-INT(U10-INT(U10/7.75)*7.75))*60&amp;"分")</f>
      </c>
      <c r="W11" s="30"/>
      <c r="AD11" s="30"/>
      <c r="AE11" s="30"/>
      <c r="AF11" s="30"/>
      <c r="AG11" s="30"/>
      <c r="AH11" s="43">
        <f>IF(AG10&lt;0,0,INT(AG10-AH10*7.75))</f>
        <v>0</v>
      </c>
      <c r="AI11" s="30"/>
      <c r="AJ11" s="30">
        <f>IF(AND(AH10=0,AH11=0),0,IF(AF10=0.5,INT(AI10-3.875-(AJ10-0.5)*7.75),INT(AI10-AJ10*7.75)))</f>
        <v>0</v>
      </c>
      <c r="AK11" s="30">
        <f>IF(AF10=0.5,(AI10-3.875-(AJ10-0.5)*7.75-INT(AJ11))*60,(AI10-AJ10*7.75-INT(AJ11))*60)</f>
        <v>0</v>
      </c>
      <c r="AL11" s="30"/>
      <c r="AM11" s="30">
        <f>IF(AF10=0.5,INT(AL10-3.875-(AM10-0.5)*7.75),INT(AL10-AM10*7.75))</f>
        <v>0</v>
      </c>
      <c r="AN11" s="30">
        <f>IF(AF10=0.5,(AL10-3.875-(AM10-0.5)*7.75-INT(AM11))*60,(AL10-AM10*7.75-INT(AM11))*60)</f>
        <v>0</v>
      </c>
      <c r="AO11" s="13"/>
      <c r="AP11" s="123"/>
    </row>
    <row r="12" spans="1:41" s="2" customFormat="1" ht="15" customHeight="1">
      <c r="A12" s="2">
        <v>2</v>
      </c>
      <c r="B12" s="72"/>
      <c r="C12" s="75"/>
      <c r="D12" s="76"/>
      <c r="E12" s="284"/>
      <c r="F12" s="54"/>
      <c r="G12" s="16" t="s">
        <v>2</v>
      </c>
      <c r="H12" s="55"/>
      <c r="I12" s="16" t="s">
        <v>3</v>
      </c>
      <c r="J12" s="55"/>
      <c r="K12" s="16" t="s">
        <v>4</v>
      </c>
      <c r="L12" s="59"/>
      <c r="M12" s="16" t="s">
        <v>5</v>
      </c>
      <c r="N12" s="106"/>
      <c r="O12" s="137">
        <f aca="true" t="shared" si="0" ref="O12:O89">AH12</f>
        <v>0</v>
      </c>
      <c r="P12" s="137">
        <f>AJ12</f>
        <v>0</v>
      </c>
      <c r="Q12" s="137">
        <f>AM12</f>
        <v>0</v>
      </c>
      <c r="R12" s="162">
        <f>IF(AD12=0,"",IF(Y12&gt;=0,"繰越","本年"))</f>
      </c>
      <c r="S12" s="283"/>
      <c r="T12" s="100" t="s">
        <v>51</v>
      </c>
      <c r="U12" s="84">
        <f>SUMIF($F$10:$F$89,3,$Z$10:$Z$89)</f>
        <v>0</v>
      </c>
      <c r="V12" s="130">
        <f>IF(INT(U12/7.75)=0,0,INT(U12/7.75)&amp;"日")</f>
        <v>0</v>
      </c>
      <c r="W12" s="29"/>
      <c r="Y12" s="2">
        <f>$AA$5-AE12</f>
        <v>155</v>
      </c>
      <c r="Z12" s="23">
        <f>O12*7.75+O13</f>
        <v>0</v>
      </c>
      <c r="AA12" s="116">
        <f>IF(N12=0.5,N12,0)</f>
        <v>0</v>
      </c>
      <c r="AB12" s="116">
        <f>AB10+AA12</f>
        <v>0</v>
      </c>
      <c r="AC12" s="116">
        <f>AB12*7.75</f>
        <v>0</v>
      </c>
      <c r="AD12" s="6">
        <f>N12*7.75+N13</f>
        <v>0</v>
      </c>
      <c r="AE12" s="6">
        <f>AE10+AD12</f>
        <v>0</v>
      </c>
      <c r="AF12" s="6">
        <f>AE12*100-INT(AE12*100)</f>
        <v>0</v>
      </c>
      <c r="AG12" s="40">
        <f>AD12</f>
        <v>0</v>
      </c>
      <c r="AH12" s="37">
        <f>IF(AG12&lt;0,0,IF(AND(AD12&gt;=AL10,INT(AG12/7.75)=0),AM10,IF(AA12=0.5,0.5,INT(AG12/7.75))))</f>
        <v>0</v>
      </c>
      <c r="AI12" s="117">
        <f>IF(AD12=0,0,IF(AD12&gt;=AL10,IF((AI10+AL10)&gt;=$AD$7,$AD$7,AI10+AL10),IF(AF12=0.5,AI10+AD12,AI10+AD12)))</f>
        <v>0</v>
      </c>
      <c r="AJ12" s="38">
        <f>IF(AI12=0,0,IF(AL10&lt;=0,0,IF(AI12&gt;=$AD$7,$AG$7,IF(AF12=0.5,INT((AI12-3.875)/7.75)+0.5,INT(AI12/7.75)))))</f>
        <v>0</v>
      </c>
      <c r="AK12" s="39"/>
      <c r="AL12" s="38">
        <f>IF(AD12=0,0,IF($AD$7-AI12&gt;=0,IF(AF12=0.5,IF($AD$7-AI12&lt;=0,0,$AD$7-AI12),$AD$7-AI12),0))</f>
        <v>0</v>
      </c>
      <c r="AM12" s="38">
        <f>IF(AND(AH12=0,AH13=0),0,IF(AD12&gt;(AL10-3.875),0,IF(AF12=0.5,INT((AL12-3.875)/7.75)+0.5,INT(AL12/7.75))))</f>
        <v>0</v>
      </c>
      <c r="AN12" s="40"/>
      <c r="AO12" s="13"/>
    </row>
    <row r="13" spans="2:41" s="2" customFormat="1" ht="15" customHeight="1" thickBot="1">
      <c r="B13" s="72"/>
      <c r="C13" s="75"/>
      <c r="D13" s="76"/>
      <c r="E13" s="282"/>
      <c r="F13" s="54"/>
      <c r="G13" s="16" t="s">
        <v>2</v>
      </c>
      <c r="H13" s="54"/>
      <c r="I13" s="16" t="s">
        <v>3</v>
      </c>
      <c r="J13" s="54"/>
      <c r="K13" s="16" t="s">
        <v>4</v>
      </c>
      <c r="L13" s="60"/>
      <c r="M13" s="16" t="s">
        <v>6</v>
      </c>
      <c r="N13" s="109"/>
      <c r="O13" s="141">
        <f t="shared" si="0"/>
        <v>0</v>
      </c>
      <c r="P13" s="139">
        <f>IF(AND(AH12=0,AH13=0),0,IF(AND(AJ13=0,AK13=0),0,IF(AJ13=0,"",AJ13&amp;"時間")&amp;IF(AK13=0,"",AK13&amp;"分")))</f>
        <v>0</v>
      </c>
      <c r="Q13" s="142">
        <f>IF(AL12&lt;=0,0,IF(AM13=0,"",AM13&amp;"時間")&amp;IF(AN13=0,"",AN13&amp;"分"))</f>
        <v>0</v>
      </c>
      <c r="R13" s="162"/>
      <c r="S13" s="283"/>
      <c r="T13" s="96"/>
      <c r="U13" s="67"/>
      <c r="V13" s="129">
        <f>IF(INT(U12-INT(U12/7.75)*7.75)=0,"",INT(U12-INT(U12/7.75)*7.75)&amp;"時間")&amp;IF((U12-INT(U12/7.75)*7.75-INT(U12-INT(U12/7.75)*7.75))=0,"",(U12-INT(U12/7.75)*7.75-INT(U12-INT(U12/7.75)*7.75))*60&amp;"分")</f>
      </c>
      <c r="W13" s="33"/>
      <c r="X13" s="33"/>
      <c r="Y13" s="33"/>
      <c r="Z13" s="23"/>
      <c r="AA13" s="24"/>
      <c r="AB13" s="24"/>
      <c r="AC13" s="24"/>
      <c r="AD13" s="35"/>
      <c r="AE13" s="35"/>
      <c r="AF13" s="35"/>
      <c r="AG13" s="35"/>
      <c r="AH13" s="43">
        <f>IF(AG12&lt;0,0,INT(AG12-AH12*7.75))</f>
        <v>0</v>
      </c>
      <c r="AI13" s="118"/>
      <c r="AJ13" s="30">
        <f>IF(AND(AH12=0,AH13=0),0,IF(AF12=0.5,INT(AI12-3.875-(AJ12-0.5)*7.75),INT(AI12-AJ12*7.75)))</f>
        <v>0</v>
      </c>
      <c r="AK13" s="30">
        <f>IF(AF12=0.5,(AI12-3.875-(AJ12-0.5)*7.75-INT(AJ13))*60,(AI12-AJ12*7.75-INT(AJ13))*60)</f>
        <v>0</v>
      </c>
      <c r="AL13" s="35"/>
      <c r="AM13" s="30">
        <f>IF(AF12=0.5,INT(AL12-3.875-(AM12-0.5)*7.75),INT(AL12-AM12*7.75))</f>
        <v>0</v>
      </c>
      <c r="AN13" s="30">
        <f>IF(AF12=0.5,(AL12-3.875-(AM12-0.5)*7.75-INT(AM13))*60,(AL12-AM12*7.75-INT(AM13))*60)</f>
        <v>0</v>
      </c>
      <c r="AO13" s="13"/>
    </row>
    <row r="14" spans="1:41" s="2" customFormat="1" ht="15" customHeight="1">
      <c r="A14" s="2">
        <v>3</v>
      </c>
      <c r="B14" s="72"/>
      <c r="C14" s="77"/>
      <c r="D14" s="78"/>
      <c r="E14" s="281"/>
      <c r="F14" s="55"/>
      <c r="G14" s="79" t="s">
        <v>2</v>
      </c>
      <c r="H14" s="55"/>
      <c r="I14" s="79" t="s">
        <v>3</v>
      </c>
      <c r="J14" s="55"/>
      <c r="K14" s="79" t="s">
        <v>4</v>
      </c>
      <c r="L14" s="59"/>
      <c r="M14" s="79" t="s">
        <v>5</v>
      </c>
      <c r="N14" s="107"/>
      <c r="O14" s="137">
        <f t="shared" si="0"/>
        <v>0</v>
      </c>
      <c r="P14" s="137">
        <f>AJ14</f>
        <v>0</v>
      </c>
      <c r="Q14" s="137">
        <f>AM14</f>
        <v>0</v>
      </c>
      <c r="R14" s="163">
        <f>IF(AD14=0,"",IF(Y14&gt;=0,"繰越","本年"))</f>
      </c>
      <c r="S14" s="283"/>
      <c r="T14" s="98" t="s">
        <v>52</v>
      </c>
      <c r="U14" s="80">
        <f>U8+U10+U12</f>
        <v>0</v>
      </c>
      <c r="V14" s="103">
        <f>IF(INT(U14/7.75)=0,0,INT(U14/7.75)&amp;"日")</f>
        <v>0</v>
      </c>
      <c r="W14" s="33"/>
      <c r="X14" s="33"/>
      <c r="Y14" s="2">
        <f>$AA$5-AE14</f>
        <v>155</v>
      </c>
      <c r="Z14" s="23">
        <f>O14*7.75+O15</f>
        <v>0</v>
      </c>
      <c r="AA14" s="116">
        <f>IF(N14=0.5,N14,0)</f>
        <v>0</v>
      </c>
      <c r="AB14" s="116">
        <f>AB12+AA14</f>
        <v>0</v>
      </c>
      <c r="AC14" s="116">
        <f>AB14*7.75</f>
        <v>0</v>
      </c>
      <c r="AD14" s="6">
        <f>N14*7.75+N15</f>
        <v>0</v>
      </c>
      <c r="AE14" s="6">
        <f>AE12+AD14</f>
        <v>0</v>
      </c>
      <c r="AF14" s="6">
        <f>AE14*100-INT(AE14*100)</f>
        <v>0</v>
      </c>
      <c r="AG14" s="40">
        <f>AD14</f>
        <v>0</v>
      </c>
      <c r="AH14" s="37">
        <f>IF(AG14&lt;0,0,IF(AND(AD14&gt;=AL12,INT(AG14/7.75)=0),AM12,IF(AA14=0.5,0.5,INT(AG14/7.75))))</f>
        <v>0</v>
      </c>
      <c r="AI14" s="117">
        <f>IF(AD14=0,0,IF(AD14&gt;=AL12,IF((AI12+AL12)&gt;=$AD$7,$AD$7,AI12+AL12),IF(AF14=0.5,AI12+AD14,AI12+AD14)))</f>
        <v>0</v>
      </c>
      <c r="AJ14" s="38">
        <f>IF(AI14=0,0,IF(AL12&lt;=0,0,IF(AI14&gt;=$AD$7,$AG$7,IF(AF14=0.5,INT((AI14-3.875)/7.75)+0.5,INT(AI14/7.75)))))</f>
        <v>0</v>
      </c>
      <c r="AK14" s="39"/>
      <c r="AL14" s="38">
        <f>IF(AD14=0,0,IF($AD$7-AI14&gt;=0,IF(AF14=0.5,IF($AD$7-AI14&lt;=0,0,$AD$7-AI14),$AD$7-AI14),0))</f>
        <v>0</v>
      </c>
      <c r="AM14" s="38">
        <f>IF(AND(AH14=0,AH15=0),0,IF(AD14&gt;(AL12-3.875),0,IF(AF14=0.5,INT((AL14-3.875)/7.75)+0.5,INT(AL14/7.75))))</f>
        <v>0</v>
      </c>
      <c r="AN14" s="41"/>
      <c r="AO14" s="13"/>
    </row>
    <row r="15" spans="2:41" s="2" customFormat="1" ht="15" customHeight="1" thickBot="1">
      <c r="B15" s="72"/>
      <c r="C15" s="73"/>
      <c r="D15" s="74"/>
      <c r="E15" s="282"/>
      <c r="F15" s="56"/>
      <c r="G15" s="81" t="s">
        <v>2</v>
      </c>
      <c r="H15" s="56"/>
      <c r="I15" s="81" t="s">
        <v>3</v>
      </c>
      <c r="J15" s="56"/>
      <c r="K15" s="81" t="s">
        <v>4</v>
      </c>
      <c r="L15" s="61"/>
      <c r="M15" s="81" t="s">
        <v>6</v>
      </c>
      <c r="N15" s="109"/>
      <c r="O15" s="143">
        <f t="shared" si="0"/>
        <v>0</v>
      </c>
      <c r="P15" s="139">
        <f>IF(AND(AH14=0,AH15=0),0,IF(AND(AJ15=0,AK15=0),0,IF(AJ15=0,"",AJ15&amp;"時間")&amp;IF(AK15=0,"",AK15&amp;"分")))</f>
        <v>0</v>
      </c>
      <c r="Q15" s="144">
        <f>IF(AL14&lt;=0,0,IF(AM15=0,"",AM15&amp;"時間")&amp;IF(AN15=0,"",AN15&amp;"分"))</f>
        <v>0</v>
      </c>
      <c r="R15" s="164"/>
      <c r="S15" s="283"/>
      <c r="T15" s="99"/>
      <c r="U15" s="82"/>
      <c r="V15" s="131">
        <f>IF(INT(U14-INT(U14/7.75)*7.75)=0,"",INT(U14-INT(U14/7.75)*7.75)&amp;"時間")&amp;IF((U14-INT(U14/7.75)*7.75-INT(U14-INT(U14/7.75)*7.75))=0,"",(U14-INT(U14/7.75)*7.75-INT(U14-INT(U14/7.75)*7.75))*60&amp;"分")</f>
      </c>
      <c r="W15" s="33"/>
      <c r="X15" s="33"/>
      <c r="Y15" s="33"/>
      <c r="Z15" s="23"/>
      <c r="AA15" s="24"/>
      <c r="AB15" s="24"/>
      <c r="AC15" s="24"/>
      <c r="AD15" s="35"/>
      <c r="AE15" s="35"/>
      <c r="AF15" s="35"/>
      <c r="AG15" s="35"/>
      <c r="AH15" s="43">
        <f>IF(AG14&lt;0,0,INT(AG14-AH14*7.75))</f>
        <v>0</v>
      </c>
      <c r="AI15" s="118"/>
      <c r="AJ15" s="30">
        <f>IF(AND(AH14=0,AH15=0),0,IF(AF14=0.5,INT(AI14-3.875-(AJ14-0.5)*7.75),INT(AI14-AJ14*7.75)))</f>
        <v>0</v>
      </c>
      <c r="AK15" s="30">
        <f>IF(AF14=0.5,(AI14-3.875-(AJ14-0.5)*7.75-INT(AJ15))*60,(AI14-AJ14*7.75-INT(AJ15))*60)</f>
        <v>0</v>
      </c>
      <c r="AL15" s="35"/>
      <c r="AM15" s="30">
        <f>IF(AF14=0.5,INT(AL14-3.875-(AM14-0.5)*7.75),INT(AL14-AM14*7.75))</f>
        <v>0</v>
      </c>
      <c r="AN15" s="30">
        <f>IF(AF14=0.5,(AL14-3.875-(AM14-0.5)*7.75-INT(AM15))*60,(AL14-AM14*7.75-INT(AM15))*60)</f>
        <v>0</v>
      </c>
      <c r="AO15" s="13"/>
    </row>
    <row r="16" spans="1:43" s="2" customFormat="1" ht="15" customHeight="1">
      <c r="A16" s="2">
        <v>4</v>
      </c>
      <c r="B16" s="72" t="s">
        <v>11</v>
      </c>
      <c r="C16" s="75"/>
      <c r="D16" s="76"/>
      <c r="E16" s="281"/>
      <c r="F16" s="54"/>
      <c r="G16" s="79" t="s">
        <v>2</v>
      </c>
      <c r="H16" s="55"/>
      <c r="I16" s="79" t="s">
        <v>3</v>
      </c>
      <c r="J16" s="55"/>
      <c r="K16" s="79" t="s">
        <v>4</v>
      </c>
      <c r="L16" s="59"/>
      <c r="M16" s="79" t="s">
        <v>5</v>
      </c>
      <c r="N16" s="107"/>
      <c r="O16" s="137">
        <f t="shared" si="0"/>
        <v>0</v>
      </c>
      <c r="P16" s="137">
        <f>AJ16</f>
        <v>0</v>
      </c>
      <c r="Q16" s="137">
        <f>AM16</f>
        <v>0</v>
      </c>
      <c r="R16" s="162">
        <f>IF(AD16=0,"",IF(Y16&gt;=0,"繰越","本年"))</f>
      </c>
      <c r="S16" s="283"/>
      <c r="T16" s="95" t="s">
        <v>28</v>
      </c>
      <c r="U16" s="66">
        <f>SUMIF($F$10:$F$89,4,$Z$10:$Z$89)</f>
        <v>0</v>
      </c>
      <c r="V16" s="128">
        <f>IF(INT(U16/7.75)=0,0,INT(U16/7.75)&amp;"日")</f>
        <v>0</v>
      </c>
      <c r="W16" s="33"/>
      <c r="X16" s="33"/>
      <c r="Y16" s="2">
        <f>$AA$5-AE16</f>
        <v>155</v>
      </c>
      <c r="Z16" s="23">
        <f>O16*7.75+O17</f>
        <v>0</v>
      </c>
      <c r="AA16" s="116">
        <f>IF(N16=0.5,N16,0)</f>
        <v>0</v>
      </c>
      <c r="AB16" s="116">
        <f>AB14+AA16</f>
        <v>0</v>
      </c>
      <c r="AC16" s="116">
        <f>AB16*7.75</f>
        <v>0</v>
      </c>
      <c r="AD16" s="6">
        <f>N16*7.75+N17</f>
        <v>0</v>
      </c>
      <c r="AE16" s="6">
        <f>AE14+AD16</f>
        <v>0</v>
      </c>
      <c r="AF16" s="6">
        <f>AE16*100-INT(AE16*100)</f>
        <v>0</v>
      </c>
      <c r="AG16" s="40">
        <f>AD16</f>
        <v>0</v>
      </c>
      <c r="AH16" s="37">
        <f>IF(AG16&lt;0,0,IF(AND(AD16&gt;=AL14,INT(AG16/7.75)=0),AM14,IF(AA16=0.5,0.5,INT(AG16/7.75))))</f>
        <v>0</v>
      </c>
      <c r="AI16" s="117">
        <f>IF(AD16=0,0,IF(AD16&gt;=AL14,IF((AI14+AL14)&gt;=$AD$7,$AD$7,AI14+AL14),IF(AF16=0.5,AI14+AD16,AI14+AD16)))</f>
        <v>0</v>
      </c>
      <c r="AJ16" s="38">
        <f>IF(AI16=0,0,IF(AL14&lt;=0,0,IF(AI16&gt;=$AD$7,$AG$7,IF(AF16=0.5,INT((AI16-3.875)/7.75)+0.5,INT(AI16/7.75)))))</f>
        <v>0</v>
      </c>
      <c r="AK16" s="39"/>
      <c r="AL16" s="38">
        <f>IF(AD16=0,0,IF($AD$7-AI16&gt;=0,IF(AF16=0.5,IF($AD$7-AI16&lt;=0,0,$AD$7-AI16),$AD$7-AI16),0))</f>
        <v>0</v>
      </c>
      <c r="AM16" s="38">
        <f>IF(AND(AH16=0,AH17=0),0,IF(AD16&gt;(AL14-3.875),0,IF(AF16=0.5,INT((AL16-3.875)/7.75)+0.5,INT(AL16/7.75))))</f>
        <v>0</v>
      </c>
      <c r="AN16" s="41"/>
      <c r="AO16" s="13"/>
      <c r="AP16" s="124"/>
      <c r="AQ16" s="11"/>
    </row>
    <row r="17" spans="2:42" s="2" customFormat="1" ht="15" customHeight="1">
      <c r="B17" s="72"/>
      <c r="C17" s="75"/>
      <c r="D17" s="76"/>
      <c r="E17" s="282"/>
      <c r="F17" s="54"/>
      <c r="G17" s="81" t="s">
        <v>2</v>
      </c>
      <c r="H17" s="56"/>
      <c r="I17" s="81" t="s">
        <v>3</v>
      </c>
      <c r="J17" s="56"/>
      <c r="K17" s="81" t="s">
        <v>4</v>
      </c>
      <c r="L17" s="61"/>
      <c r="M17" s="81" t="s">
        <v>6</v>
      </c>
      <c r="N17" s="109"/>
      <c r="O17" s="141">
        <f t="shared" si="0"/>
        <v>0</v>
      </c>
      <c r="P17" s="139">
        <f>IF(AND(AH16=0,AH17=0),0,IF(AND(AJ17=0,AK17=0),0,IF(AJ17=0,"",AJ17&amp;"時間")&amp;IF(AK17=0,"",AK17&amp;"分")))</f>
        <v>0</v>
      </c>
      <c r="Q17" s="145">
        <f>IF(AL16&lt;=0,0,IF(AM17=0,"",AM17&amp;"時間")&amp;IF(AN17=0,"",AN17&amp;"分"))</f>
        <v>0</v>
      </c>
      <c r="R17" s="162"/>
      <c r="S17" s="283"/>
      <c r="T17" s="96"/>
      <c r="U17" s="67"/>
      <c r="V17" s="129">
        <f>IF(INT(U16-INT(U16/7.75)*7.75)=0,"",INT(U16-INT(U16/7.75)*7.75)&amp;"時間")&amp;IF((U16-INT(U16/7.75)*7.75-INT(U16-INT(U16/7.75)*7.75))=0,"",(U16-INT(U16/7.75)*7.75-INT(U16-INT(U16/7.75)*7.75))*60&amp;"分")</f>
      </c>
      <c r="W17" s="33"/>
      <c r="X17" s="33"/>
      <c r="Y17" s="33"/>
      <c r="Z17" s="23"/>
      <c r="AA17" s="24"/>
      <c r="AB17" s="24"/>
      <c r="AC17" s="24"/>
      <c r="AD17" s="35"/>
      <c r="AE17" s="35"/>
      <c r="AF17" s="35"/>
      <c r="AG17" s="35"/>
      <c r="AH17" s="43">
        <f>IF(AG16&lt;0,0,INT(AG16-AH16*7.75))</f>
        <v>0</v>
      </c>
      <c r="AI17" s="35"/>
      <c r="AJ17" s="30">
        <f>IF(AND(AH16=0,AH17=0),0,IF(AF16=0.5,INT(AI16-3.875-(AJ16-0.5)*7.75),INT(AI16-AJ16*7.75)))</f>
        <v>0</v>
      </c>
      <c r="AK17" s="30">
        <f>IF(AF16=0.5,(AI16-3.875-(AJ16-0.5)*7.75-INT(AJ17))*60,(AI16-AJ16*7.75-INT(AJ17))*60)</f>
        <v>0</v>
      </c>
      <c r="AL17" s="35"/>
      <c r="AM17" s="30">
        <f>IF(AF16=0.5,INT(AL16-3.875-(AM16-0.5)*7.75),INT(AL16-AM16*7.75))</f>
        <v>0</v>
      </c>
      <c r="AN17" s="30">
        <f>IF(AF16=0.5,(AL16-3.875-(AM16-0.5)*7.75-INT(AM17))*60,(AL16-AM16*7.75-INT(AM17))*60)</f>
        <v>0</v>
      </c>
      <c r="AO17" s="13"/>
      <c r="AP17" s="123"/>
    </row>
    <row r="18" spans="1:41" s="2" customFormat="1" ht="15" customHeight="1">
      <c r="A18" s="2">
        <v>5</v>
      </c>
      <c r="B18" s="72"/>
      <c r="C18" s="77"/>
      <c r="D18" s="78"/>
      <c r="E18" s="281"/>
      <c r="F18" s="55"/>
      <c r="G18" s="79" t="s">
        <v>2</v>
      </c>
      <c r="H18" s="55"/>
      <c r="I18" s="79" t="s">
        <v>3</v>
      </c>
      <c r="J18" s="55"/>
      <c r="K18" s="79" t="s">
        <v>4</v>
      </c>
      <c r="L18" s="59"/>
      <c r="M18" s="79" t="s">
        <v>5</v>
      </c>
      <c r="N18" s="107"/>
      <c r="O18" s="137">
        <f t="shared" si="0"/>
        <v>0</v>
      </c>
      <c r="P18" s="137">
        <f>AJ18</f>
        <v>0</v>
      </c>
      <c r="Q18" s="137">
        <f>AM18</f>
        <v>0</v>
      </c>
      <c r="R18" s="163">
        <f>IF(AD18=0,"",IF(Y18&gt;=0,"繰越","本年"))</f>
      </c>
      <c r="S18" s="283"/>
      <c r="T18" s="97" t="s">
        <v>35</v>
      </c>
      <c r="U18" s="71">
        <f>SUMIF($F$10:$F$89,5,$Z$10:$Z$89)</f>
        <v>0</v>
      </c>
      <c r="V18" s="132">
        <f>IF(INT(U18/7.75)=0,0,INT(U18/7.75)&amp;"日")</f>
        <v>0</v>
      </c>
      <c r="W18" s="33"/>
      <c r="X18" s="33"/>
      <c r="Y18" s="2">
        <f>$AA$5-AE18</f>
        <v>155</v>
      </c>
      <c r="Z18" s="23">
        <f>O18*7.75+O19</f>
        <v>0</v>
      </c>
      <c r="AA18" s="116">
        <f>IF(N18=0.5,N18,0)</f>
        <v>0</v>
      </c>
      <c r="AB18" s="116">
        <f>AB16+AA18</f>
        <v>0</v>
      </c>
      <c r="AC18" s="116">
        <f>AB18*7.75</f>
        <v>0</v>
      </c>
      <c r="AD18" s="6">
        <f>N18*7.75+N19</f>
        <v>0</v>
      </c>
      <c r="AE18" s="6">
        <f>AE16+AD18</f>
        <v>0</v>
      </c>
      <c r="AF18" s="6">
        <f>AE18*100-INT(AE18*100)</f>
        <v>0</v>
      </c>
      <c r="AG18" s="40">
        <f>AD18</f>
        <v>0</v>
      </c>
      <c r="AH18" s="119">
        <f>IF(AG18&lt;0,0,IF(AND(AD18&gt;=AL16,INT(AG18/7.75)=0),AM16,IF(AA18=0.5,0.5,INT(AG18/7.75))))</f>
        <v>0</v>
      </c>
      <c r="AI18" s="117">
        <f>IF(AD18=0,0,IF(AD18&gt;=AL16,IF((AI16+AL16)&gt;=$AD$7,$AD$7,AI16+AL16),IF(AF18=0.5,AI16+AD18,AI16+AD18)))</f>
        <v>0</v>
      </c>
      <c r="AJ18" s="38">
        <f>IF(AI18=0,0,IF(AL16&lt;=0,0,IF(AI18&gt;=$AD$7,$AG$7,IF(AF18=0.5,INT((AI18-3.875)/7.75)+0.5,INT(AI18/7.75)))))</f>
        <v>0</v>
      </c>
      <c r="AK18" s="39"/>
      <c r="AL18" s="38">
        <f>IF(AD18=0,0,IF($AD$7-AI18&gt;=0,IF(AF18=0.5,IF($AD$7-AI18&lt;=0,0,$AD$7-AI18),$AD$7-AI18),0))</f>
        <v>0</v>
      </c>
      <c r="AM18" s="38">
        <f>IF(AND(AH18=0,AH19=0),0,IF(AD18&gt;(AL16-3.875),0,IF(AF18=0.5,INT((AL18-3.875)/7.75)+0.5,INT(AL18/7.75))))</f>
        <v>0</v>
      </c>
      <c r="AN18" s="41"/>
      <c r="AO18" s="29"/>
    </row>
    <row r="19" spans="2:41" s="2" customFormat="1" ht="15" customHeight="1">
      <c r="B19" s="72"/>
      <c r="C19" s="73"/>
      <c r="D19" s="74"/>
      <c r="E19" s="282"/>
      <c r="F19" s="56"/>
      <c r="G19" s="81" t="s">
        <v>2</v>
      </c>
      <c r="H19" s="56"/>
      <c r="I19" s="81" t="s">
        <v>3</v>
      </c>
      <c r="J19" s="56"/>
      <c r="K19" s="81" t="s">
        <v>4</v>
      </c>
      <c r="L19" s="61"/>
      <c r="M19" s="81" t="s">
        <v>6</v>
      </c>
      <c r="N19" s="109"/>
      <c r="O19" s="143">
        <f t="shared" si="0"/>
        <v>0</v>
      </c>
      <c r="P19" s="139">
        <f>IF(AND(AH18=0,AH19=0),0,IF(AND(AJ19=0,AK19=0),0,IF(AJ19=0,"",AJ19&amp;"時間")&amp;IF(AK19=0,"",AK19&amp;"分")))</f>
        <v>0</v>
      </c>
      <c r="Q19" s="145">
        <f>IF(AL18&lt;=0,0,IF(AM19=0,"",AM19&amp;"時間")&amp;IF(AN19=0,"",AN19&amp;"分"))</f>
        <v>0</v>
      </c>
      <c r="R19" s="164"/>
      <c r="S19" s="283"/>
      <c r="T19" s="96"/>
      <c r="U19" s="67"/>
      <c r="V19" s="129">
        <f>IF(INT(U18-INT(U18/7.75)*7.75)=0,"",INT(U18-INT(U18/7.75)*7.75)&amp;"時間")&amp;IF((U18-INT(U18/7.75)*7.75-INT(U18-INT(U18/7.75)*7.75))=0,"",(U18-INT(U18/7.75)*7.75-INT(U18-INT(U18/7.75)*7.75))*60&amp;"分")</f>
      </c>
      <c r="W19" s="33"/>
      <c r="X19" s="33"/>
      <c r="Y19" s="33"/>
      <c r="Z19" s="23"/>
      <c r="AA19" s="24"/>
      <c r="AB19" s="24"/>
      <c r="AC19" s="24"/>
      <c r="AD19" s="35"/>
      <c r="AE19" s="35"/>
      <c r="AF19" s="35"/>
      <c r="AG19" s="35"/>
      <c r="AH19" s="43">
        <f>IF(AG18&lt;0,0,INT(AG18-AH18*7.75))</f>
        <v>0</v>
      </c>
      <c r="AI19" s="35"/>
      <c r="AJ19" s="30">
        <f>IF(AND(AH18=0,AH19=0),0,IF(AF18=0.5,INT(AI18-3.875-(AJ18-0.5)*7.75),INT(AI18-AJ18*7.75)))</f>
        <v>0</v>
      </c>
      <c r="AK19" s="30">
        <f>IF(AF18=0.5,(AI18-3.875-(AJ18-0.5)*7.75-INT(AJ19))*60,(AI18-AJ18*7.75-INT(AJ19))*60)</f>
        <v>0</v>
      </c>
      <c r="AL19" s="35"/>
      <c r="AM19" s="30">
        <f>IF(AF18=0.5,INT(AL18-3.875-(AM18-0.5)*7.75),INT(AL18-AM18*7.75))</f>
        <v>0</v>
      </c>
      <c r="AN19" s="30">
        <f>IF(AF18=0.5,(AL18-3.875-(AM18-0.5)*7.75-INT(AM19))*60,(AL18-AM18*7.75-INT(AM19))*60)</f>
        <v>0</v>
      </c>
      <c r="AO19" s="21"/>
    </row>
    <row r="20" spans="1:41" s="2" customFormat="1" ht="15" customHeight="1">
      <c r="A20" s="2">
        <v>6</v>
      </c>
      <c r="B20" s="72" t="s">
        <v>12</v>
      </c>
      <c r="C20" s="77"/>
      <c r="D20" s="78"/>
      <c r="E20" s="281"/>
      <c r="F20" s="55"/>
      <c r="G20" s="16" t="s">
        <v>2</v>
      </c>
      <c r="H20" s="54"/>
      <c r="I20" s="16" t="s">
        <v>3</v>
      </c>
      <c r="J20" s="54"/>
      <c r="K20" s="16" t="s">
        <v>4</v>
      </c>
      <c r="L20" s="60"/>
      <c r="M20" s="16" t="s">
        <v>5</v>
      </c>
      <c r="N20" s="107"/>
      <c r="O20" s="137">
        <f t="shared" si="0"/>
        <v>0</v>
      </c>
      <c r="P20" s="137">
        <f>AJ20</f>
        <v>0</v>
      </c>
      <c r="Q20" s="137">
        <f>AM20</f>
        <v>0</v>
      </c>
      <c r="R20" s="163">
        <f>IF(AD20=0,"",IF(Y20&gt;=0,"繰越","本年"))</f>
      </c>
      <c r="S20" s="283"/>
      <c r="T20" s="97" t="s">
        <v>29</v>
      </c>
      <c r="U20" s="71">
        <f>SUMIF($F$10:$F$89,6,$Z$10:$Z$89)</f>
        <v>0</v>
      </c>
      <c r="V20" s="130">
        <f>IF(INT(U20/7.75)=0,0,INT(U20/7.75)&amp;"日")</f>
        <v>0</v>
      </c>
      <c r="W20" s="33"/>
      <c r="X20" s="33"/>
      <c r="Y20" s="2">
        <f>$AA$5-AE20</f>
        <v>155</v>
      </c>
      <c r="Z20" s="23">
        <f>O20*7.75+O21</f>
        <v>0</v>
      </c>
      <c r="AA20" s="116">
        <f>IF(N20=0.5,N20,0)</f>
        <v>0</v>
      </c>
      <c r="AB20" s="116">
        <f>AB18+AA20</f>
        <v>0</v>
      </c>
      <c r="AC20" s="116">
        <f>AB20*7.75</f>
        <v>0</v>
      </c>
      <c r="AD20" s="6">
        <f>N20*7.75+N21</f>
        <v>0</v>
      </c>
      <c r="AE20" s="6">
        <f>AE18+AD20</f>
        <v>0</v>
      </c>
      <c r="AF20" s="6">
        <f>AE20*100-INT(AE20*100)</f>
        <v>0</v>
      </c>
      <c r="AG20" s="40">
        <f>AD20</f>
        <v>0</v>
      </c>
      <c r="AH20" s="37">
        <f>IF(AG20&lt;0,0,IF(AND(AD20&gt;=AL18,INT(AG20/7.75)=0),AM18,IF(AA20=0.5,0.5,INT(AG20/7.75))))</f>
        <v>0</v>
      </c>
      <c r="AI20" s="117">
        <f>IF(AD20=0,0,IF(AD20&gt;=AL18,IF((AI18+AL18)&gt;=$AD$7,$AD$7,AI18+AL18),IF(AF20=0.5,AI18+AD20,AI18+AD20)))</f>
        <v>0</v>
      </c>
      <c r="AJ20" s="38">
        <f>IF(AI20=0,0,IF(AL18&lt;=0,0,IF(AI20&gt;=$AD$7,$AG$7,IF(AF20=0.5,INT((AI20-3.875)/7.75)+0.5,INT(AI20/7.75)))))</f>
        <v>0</v>
      </c>
      <c r="AK20" s="39"/>
      <c r="AL20" s="38">
        <f>IF(AD20=0,0,IF($AD$7-AI20&gt;=0,IF(AF20=0.5,IF($AD$7-AI20&lt;=0,0,$AD$7-AI20),$AD$7-AI20),0))</f>
        <v>0</v>
      </c>
      <c r="AM20" s="38">
        <f>IF(AND(AH20=0,AH21=0),0,IF(AD20&gt;(AL18-3.875),0,IF(AF20=0.5,INT((AL20-3.875)/7.75)+0.5,INT(AL20/7.75))))</f>
        <v>0</v>
      </c>
      <c r="AN20" s="41"/>
      <c r="AO20" s="21"/>
    </row>
    <row r="21" spans="2:41" s="2" customFormat="1" ht="15" customHeight="1">
      <c r="B21" s="72"/>
      <c r="C21" s="73"/>
      <c r="D21" s="74"/>
      <c r="E21" s="282"/>
      <c r="F21" s="56"/>
      <c r="G21" s="16" t="s">
        <v>2</v>
      </c>
      <c r="H21" s="54"/>
      <c r="I21" s="16" t="s">
        <v>3</v>
      </c>
      <c r="J21" s="54"/>
      <c r="K21" s="16" t="s">
        <v>4</v>
      </c>
      <c r="L21" s="60"/>
      <c r="M21" s="16" t="s">
        <v>6</v>
      </c>
      <c r="N21" s="109"/>
      <c r="O21" s="143">
        <f t="shared" si="0"/>
        <v>0</v>
      </c>
      <c r="P21" s="139">
        <f>IF(AND(AH20=0,AH21=0),0,IF(AND(AJ21=0,AK21=0),0,IF(AJ21=0,"",AJ21&amp;"時間")&amp;IF(AK21=0,"",AK21&amp;"分")))</f>
        <v>0</v>
      </c>
      <c r="Q21" s="145">
        <f>IF(AL20&lt;=0,0,IF(AM21=0,"",AM21&amp;"時間")&amp;IF(AN21=0,"",AN21&amp;"分"))</f>
        <v>0</v>
      </c>
      <c r="R21" s="164"/>
      <c r="S21" s="283"/>
      <c r="T21" s="96"/>
      <c r="U21" s="67"/>
      <c r="V21" s="129">
        <f>IF(INT(U20-INT(U20/7.75)*7.75)=0,"",INT(U20-INT(U20/7.75)*7.75)&amp;"時間")&amp;IF((U20-INT(U20/7.75)*7.75-INT(U20-INT(U20/7.75)*7.75))=0,"",(U20-INT(U20/7.75)*7.75-INT(U20-INT(U20/7.75)*7.75))*60&amp;"分")</f>
      </c>
      <c r="W21" s="22"/>
      <c r="X21" s="22"/>
      <c r="Y21" s="22"/>
      <c r="Z21" s="23"/>
      <c r="AA21" s="24"/>
      <c r="AB21" s="24"/>
      <c r="AC21" s="24"/>
      <c r="AD21" s="35"/>
      <c r="AE21" s="35"/>
      <c r="AF21" s="35"/>
      <c r="AG21" s="35"/>
      <c r="AH21" s="43">
        <f>IF(AG20&lt;0,0,INT(AG20-AH20*7.75))</f>
        <v>0</v>
      </c>
      <c r="AI21" s="35"/>
      <c r="AJ21" s="30">
        <f>IF(AND(AH20=0,AH21=0),0,IF(AF20=0.5,INT(AI20-3.875-(AJ20-0.5)*7.75),INT(AI20-AJ20*7.75)))</f>
        <v>0</v>
      </c>
      <c r="AK21" s="30">
        <f>IF(AF20=0.5,(AI20-3.875-(AJ20-0.5)*7.75-INT(AJ21))*60,(AI20-AJ20*7.75-INT(AJ21))*60)</f>
        <v>0</v>
      </c>
      <c r="AL21" s="35"/>
      <c r="AM21" s="30">
        <f>IF(AF20=0.5,INT(AL20-3.875-(AM20-0.5)*7.75),INT(AL20-AM20*7.75))</f>
        <v>0</v>
      </c>
      <c r="AN21" s="30">
        <f>IF(AF20=0.5,(AL20-3.875-(AM20-0.5)*7.75-INT(AM21))*60,(AL20-AM20*7.75-INT(AM21))*60)</f>
        <v>0</v>
      </c>
      <c r="AO21" s="21"/>
    </row>
    <row r="22" spans="1:42" s="2" customFormat="1" ht="15" customHeight="1">
      <c r="A22" s="2">
        <v>7</v>
      </c>
      <c r="B22" s="72"/>
      <c r="C22" s="75"/>
      <c r="D22" s="76"/>
      <c r="E22" s="281"/>
      <c r="F22" s="54"/>
      <c r="G22" s="79" t="s">
        <v>2</v>
      </c>
      <c r="H22" s="55"/>
      <c r="I22" s="79" t="s">
        <v>3</v>
      </c>
      <c r="J22" s="55"/>
      <c r="K22" s="79" t="s">
        <v>4</v>
      </c>
      <c r="L22" s="59"/>
      <c r="M22" s="79" t="s">
        <v>5</v>
      </c>
      <c r="N22" s="107"/>
      <c r="O22" s="137">
        <f t="shared" si="0"/>
        <v>0</v>
      </c>
      <c r="P22" s="137">
        <f>AJ22</f>
        <v>0</v>
      </c>
      <c r="Q22" s="137">
        <f>AM22</f>
        <v>0</v>
      </c>
      <c r="R22" s="162">
        <f>IF(AD22=0,"",IF(Y22&gt;=0,"繰越","本年"))</f>
      </c>
      <c r="S22" s="283"/>
      <c r="T22" s="97" t="s">
        <v>30</v>
      </c>
      <c r="U22" s="71">
        <f>SUMIF($F$10:$F$89,7,$Z$10:$Z$89)</f>
        <v>0</v>
      </c>
      <c r="V22" s="130">
        <f>IF(INT(U22/7.75)=0,0,INT(U22/7.75)&amp;"日")</f>
        <v>0</v>
      </c>
      <c r="W22" s="22"/>
      <c r="X22" s="22"/>
      <c r="Y22" s="2">
        <f>$AA$5-AE22</f>
        <v>155</v>
      </c>
      <c r="Z22" s="23">
        <f>O22*7.75+O23</f>
        <v>0</v>
      </c>
      <c r="AA22" s="116">
        <f>IF(N22=0.5,N22,0)</f>
        <v>0</v>
      </c>
      <c r="AB22" s="116">
        <f>AB20+AA22</f>
        <v>0</v>
      </c>
      <c r="AC22" s="116">
        <f>AB22*7.75</f>
        <v>0</v>
      </c>
      <c r="AD22" s="6">
        <f>N22*7.75+N23</f>
        <v>0</v>
      </c>
      <c r="AE22" s="6">
        <f>AE20+AD22</f>
        <v>0</v>
      </c>
      <c r="AF22" s="6">
        <f>AE22*100-INT(AE22*100)</f>
        <v>0</v>
      </c>
      <c r="AG22" s="40">
        <f>AD22</f>
        <v>0</v>
      </c>
      <c r="AH22" s="37">
        <f>IF(AG22&lt;0,0,IF(AND(AD22&gt;=AL20,INT(AG22/7.75)=0),AM20,IF(AA22=0.5,0.5,INT(AG22/7.75))))</f>
        <v>0</v>
      </c>
      <c r="AI22" s="117">
        <f>IF(AD22=0,0,IF(AD22&gt;=AL20,IF((AI20+AL20)&gt;=$AD$7,$AD$7,AI20+AL20),IF(AF22=0.5,AI20+AD22,AI20+AD22)))</f>
        <v>0</v>
      </c>
      <c r="AJ22" s="38">
        <f>IF(AI22=0,0,IF(AL20&lt;=0,0,IF(AI22&gt;=$AD$7,$AG$7,IF(AF22=0.5,INT((AI22-3.875)/7.75)+0.5,INT(AI22/7.75)))))</f>
        <v>0</v>
      </c>
      <c r="AK22" s="39"/>
      <c r="AL22" s="38">
        <f>IF(AD22=0,0,IF($AD$7-AI22&gt;=0,IF(AF22=0.5,IF($AD$7-AI22&lt;=0,0,$AD$7-AI22),$AD$7-AI22),0))</f>
        <v>0</v>
      </c>
      <c r="AM22" s="38">
        <f>IF(AND(AH22=0,AH23=0),0,IF(AD22&gt;(AL20-3.875),0,IF(AF22=0.5,INT((AL22-3.875)/7.75)+0.5,INT(AL22/7.75))))</f>
        <v>0</v>
      </c>
      <c r="AN22" s="41"/>
      <c r="AO22" s="21"/>
      <c r="AP22" s="123"/>
    </row>
    <row r="23" spans="2:42" s="2" customFormat="1" ht="15" customHeight="1" thickBot="1">
      <c r="B23" s="72"/>
      <c r="C23" s="75"/>
      <c r="D23" s="76"/>
      <c r="E23" s="282"/>
      <c r="F23" s="54"/>
      <c r="G23" s="81" t="s">
        <v>2</v>
      </c>
      <c r="H23" s="56"/>
      <c r="I23" s="81" t="s">
        <v>3</v>
      </c>
      <c r="J23" s="56"/>
      <c r="K23" s="81" t="s">
        <v>4</v>
      </c>
      <c r="L23" s="61"/>
      <c r="M23" s="81" t="s">
        <v>6</v>
      </c>
      <c r="N23" s="109"/>
      <c r="O23" s="141">
        <f t="shared" si="0"/>
        <v>0</v>
      </c>
      <c r="P23" s="139">
        <f>IF(AND(AH22=0,AH23=0),0,IF(AND(AJ23=0,AK23=0),0,IF(AJ23=0,"",AJ23&amp;"時間")&amp;IF(AK23=0,"",AK23&amp;"分")))</f>
        <v>0</v>
      </c>
      <c r="Q23" s="135">
        <f>IF(AL22&lt;=0,0,IF(AM23=0,"",AM23&amp;"時間")&amp;IF(AN23=0,"",AN23&amp;"分"))</f>
        <v>0</v>
      </c>
      <c r="R23" s="162"/>
      <c r="S23" s="283"/>
      <c r="T23" s="100"/>
      <c r="U23" s="83"/>
      <c r="V23" s="129">
        <f>IF(INT(U22-INT(U22/7.75)*7.75)=0,"",INT(U22-INT(U22/7.75)*7.75)&amp;"時間")&amp;IF((U22-INT(U22/7.75)*7.75-INT(U22-INT(U22/7.75)*7.75))=0,"",(U22-INT(U22/7.75)*7.75-INT(U22-INT(U22/7.75)*7.75))*60&amp;"分")</f>
      </c>
      <c r="W23" s="33"/>
      <c r="X23" s="33"/>
      <c r="Y23" s="33"/>
      <c r="Z23" s="23"/>
      <c r="AA23" s="24"/>
      <c r="AB23" s="24"/>
      <c r="AC23" s="24"/>
      <c r="AD23" s="35"/>
      <c r="AE23" s="35"/>
      <c r="AF23" s="35"/>
      <c r="AG23" s="35"/>
      <c r="AH23" s="43">
        <f>IF(AG22&lt;0,0,INT(AG22-AH22*7.75))</f>
        <v>0</v>
      </c>
      <c r="AI23" s="35"/>
      <c r="AJ23" s="30">
        <f>IF(AND(AH22=0,AH23=0),0,IF(AF22=0.5,INT(AI22-3.875-(AJ22-0.5)*7.75),INT(AI22-AJ22*7.75)))</f>
        <v>0</v>
      </c>
      <c r="AK23" s="30">
        <f>IF(AF22=0.5,(AI22-3.875-(AJ22-0.5)*7.75-INT(AJ23))*60,(AI22-AJ22*7.75-INT(AJ23))*60)</f>
        <v>0</v>
      </c>
      <c r="AL23" s="35"/>
      <c r="AM23" s="30">
        <f>IF(AF22=0.5,INT(AL22-3.875-(AM22-0.5)*7.75),INT(AL22-AM22*7.75))</f>
        <v>0</v>
      </c>
      <c r="AN23" s="30">
        <f>IF(AF22=0.5,(AL22-3.875-(AM22-0.5)*7.75-INT(AM23))*60,(AL22-AM22*7.75-INT(AM23))*60)</f>
        <v>0</v>
      </c>
      <c r="AO23" s="21"/>
      <c r="AP23" s="123"/>
    </row>
    <row r="24" spans="1:42" s="2" customFormat="1" ht="15" customHeight="1">
      <c r="A24" s="2">
        <v>8</v>
      </c>
      <c r="B24" s="72" t="s">
        <v>13</v>
      </c>
      <c r="C24" s="77"/>
      <c r="D24" s="78"/>
      <c r="E24" s="281"/>
      <c r="F24" s="55"/>
      <c r="G24" s="79" t="s">
        <v>2</v>
      </c>
      <c r="H24" s="55"/>
      <c r="I24" s="79" t="s">
        <v>3</v>
      </c>
      <c r="J24" s="55"/>
      <c r="K24" s="79" t="s">
        <v>4</v>
      </c>
      <c r="L24" s="59"/>
      <c r="M24" s="79" t="s">
        <v>5</v>
      </c>
      <c r="N24" s="107"/>
      <c r="O24" s="137">
        <f t="shared" si="0"/>
        <v>0</v>
      </c>
      <c r="P24" s="137">
        <f>AJ24</f>
        <v>0</v>
      </c>
      <c r="Q24" s="137">
        <f>AM24</f>
        <v>0</v>
      </c>
      <c r="R24" s="163">
        <f>IF(AD24=0,"",IF(Y24&gt;=0,"繰越","本年"))</f>
      </c>
      <c r="S24" s="283"/>
      <c r="T24" s="98" t="s">
        <v>38</v>
      </c>
      <c r="U24" s="80">
        <f>U16+U18+U20+U22</f>
        <v>0</v>
      </c>
      <c r="V24" s="103">
        <f>IF(INT(U24/7.75)=0,0,INT(U24/7.75)&amp;"日")</f>
        <v>0</v>
      </c>
      <c r="W24" s="33"/>
      <c r="X24" s="33"/>
      <c r="Y24" s="2">
        <f>$AA$5-AE24</f>
        <v>155</v>
      </c>
      <c r="Z24" s="23">
        <f>O24*7.75+O25</f>
        <v>0</v>
      </c>
      <c r="AA24" s="116">
        <f>IF(N24=0.5,N24,0)</f>
        <v>0</v>
      </c>
      <c r="AB24" s="116">
        <f>AB22+AA24</f>
        <v>0</v>
      </c>
      <c r="AC24" s="116">
        <f>AB24*7.75</f>
        <v>0</v>
      </c>
      <c r="AD24" s="6">
        <f>N24*7.75+N25</f>
        <v>0</v>
      </c>
      <c r="AE24" s="6">
        <f>AE22+AD24</f>
        <v>0</v>
      </c>
      <c r="AF24" s="6">
        <f>AE24*100-INT(AE24*100)</f>
        <v>0</v>
      </c>
      <c r="AG24" s="40">
        <f>AD24</f>
        <v>0</v>
      </c>
      <c r="AH24" s="37">
        <f>IF(AG24&lt;0,0,IF(AND(AD24&gt;=AL22,INT(AG24/7.75)=0),AM22,IF(AA24=0.5,0.5,INT(AG24/7.75))))</f>
        <v>0</v>
      </c>
      <c r="AI24" s="117">
        <f>IF(AD24=0,0,IF(AD24&gt;=AL22,IF((AI22+AL22)&gt;=$AD$7,$AD$7,AI22+AL22),IF(AF24=0.5,AI22+AD24,AI22+AD24)))</f>
        <v>0</v>
      </c>
      <c r="AJ24" s="38">
        <f>IF(AI24=0,0,IF(AL22&lt;=0,0,IF(AI24&gt;=$AD$7,$AG$7,IF(AF24=0.5,INT((AI24-3.875)/7.75)+0.5,INT(AI24/7.75)))))</f>
        <v>0</v>
      </c>
      <c r="AK24" s="39"/>
      <c r="AL24" s="38">
        <f>IF(AD24=0,0,IF($AD$7-AI24&gt;=0,IF(AF24=0.5,IF($AD$7-AI24&lt;=0,0,$AD$7-AI24),$AD$7-AI24),0))</f>
        <v>0</v>
      </c>
      <c r="AM24" s="38">
        <f>IF(AND(AH24=0,AH25=0),0,IF(AD24&gt;(AL22-3.875),0,IF(AF24=0.5,INT((AL24-3.875)/7.75)+0.5,INT(AL24/7.75))))</f>
        <v>0</v>
      </c>
      <c r="AN24" s="41"/>
      <c r="AO24" s="21"/>
      <c r="AP24" s="123"/>
    </row>
    <row r="25" spans="2:42" s="2" customFormat="1" ht="15" customHeight="1" thickBot="1">
      <c r="B25" s="72"/>
      <c r="C25" s="73"/>
      <c r="D25" s="74"/>
      <c r="E25" s="282"/>
      <c r="F25" s="56"/>
      <c r="G25" s="81" t="s">
        <v>2</v>
      </c>
      <c r="H25" s="56"/>
      <c r="I25" s="81" t="s">
        <v>3</v>
      </c>
      <c r="J25" s="56"/>
      <c r="K25" s="81" t="s">
        <v>4</v>
      </c>
      <c r="L25" s="61"/>
      <c r="M25" s="81" t="s">
        <v>6</v>
      </c>
      <c r="N25" s="109"/>
      <c r="O25" s="143">
        <f t="shared" si="0"/>
        <v>0</v>
      </c>
      <c r="P25" s="139">
        <f>IF(AND(AH24=0,AH25=0),0,IF(AND(AJ25=0,AK25=0),0,IF(AJ25=0,"",AJ25&amp;"時間")&amp;IF(AK25=0,"",AK25&amp;"分")))</f>
        <v>0</v>
      </c>
      <c r="Q25" s="145">
        <f>IF(AL24&lt;=0,0,IF(AM25=0,"",AM25&amp;"時間")&amp;IF(AN25=0,"",AN25&amp;"分"))</f>
        <v>0</v>
      </c>
      <c r="R25" s="164"/>
      <c r="S25" s="283"/>
      <c r="T25" s="99"/>
      <c r="U25" s="82"/>
      <c r="V25" s="131">
        <f>IF(INT(U24-INT(U24/7.75)*7.75)=0,"",INT(U24-INT(U24/7.75)*7.75)&amp;"時間")&amp;IF((U24-INT(U24/7.75)*7.75-INT(U24-INT(U24/7.75)*7.75))=0,"",(U24-INT(U24/7.75)*7.75-INT(U24-INT(U24/7.75)*7.75))*60&amp;"分")</f>
      </c>
      <c r="W25" s="33"/>
      <c r="X25" s="33"/>
      <c r="Y25" s="33"/>
      <c r="Z25" s="23"/>
      <c r="AA25" s="24"/>
      <c r="AB25" s="24"/>
      <c r="AC25" s="24"/>
      <c r="AD25" s="35"/>
      <c r="AE25" s="35"/>
      <c r="AF25" s="35"/>
      <c r="AG25" s="35"/>
      <c r="AH25" s="43">
        <f>IF(AG24&lt;0,0,INT(AG24-AH24*7.75))</f>
        <v>0</v>
      </c>
      <c r="AI25" s="35"/>
      <c r="AJ25" s="30">
        <f>IF(AND(AH24=0,AH25=0),0,IF(AF24=0.5,INT(AI24-3.875-(AJ24-0.5)*7.75),INT(AI24-AJ24*7.75)))</f>
        <v>0</v>
      </c>
      <c r="AK25" s="30">
        <f>IF(AF24=0.5,(AI24-3.875-(AJ24-0.5)*7.75-INT(AJ25))*60,(AI24-AJ24*7.75-INT(AJ25))*60)</f>
        <v>0</v>
      </c>
      <c r="AL25" s="35"/>
      <c r="AM25" s="30">
        <f>IF(AF24=0.5,INT(AL24-3.875-(AM24-0.5)*7.75),INT(AL24-AM24*7.75))</f>
        <v>0</v>
      </c>
      <c r="AN25" s="30">
        <f>IF(AF24=0.5,(AL24-3.875-(AM24-0.5)*7.75-INT(AM25))*60,(AL24-AM24*7.75-INT(AM25))*60)</f>
        <v>0</v>
      </c>
      <c r="AO25" s="21"/>
      <c r="AP25" s="123"/>
    </row>
    <row r="26" spans="1:42" s="2" customFormat="1" ht="15" customHeight="1">
      <c r="A26" s="2">
        <v>9</v>
      </c>
      <c r="B26" s="72"/>
      <c r="C26" s="75"/>
      <c r="D26" s="76"/>
      <c r="E26" s="281"/>
      <c r="F26" s="54"/>
      <c r="G26" s="79" t="s">
        <v>2</v>
      </c>
      <c r="H26" s="55"/>
      <c r="I26" s="79" t="s">
        <v>3</v>
      </c>
      <c r="J26" s="55"/>
      <c r="K26" s="79" t="s">
        <v>4</v>
      </c>
      <c r="L26" s="59"/>
      <c r="M26" s="79" t="s">
        <v>5</v>
      </c>
      <c r="N26" s="107"/>
      <c r="O26" s="137">
        <f t="shared" si="0"/>
        <v>0</v>
      </c>
      <c r="P26" s="137">
        <f>AJ26</f>
        <v>0</v>
      </c>
      <c r="Q26" s="137">
        <f>AM26</f>
        <v>0</v>
      </c>
      <c r="R26" s="162">
        <f>IF(AD26=0,"",IF(Y26&gt;=0,"繰越","本年"))</f>
      </c>
      <c r="S26" s="283"/>
      <c r="T26" s="100" t="s">
        <v>31</v>
      </c>
      <c r="U26" s="84">
        <f>SUMIF($F$10:$F$89,8,$Z$10:$Z$89)</f>
        <v>0</v>
      </c>
      <c r="V26" s="128">
        <f>IF(INT(U26/7.75)=0,0,INT(U26/7.75)&amp;"日")</f>
        <v>0</v>
      </c>
      <c r="W26" s="33"/>
      <c r="X26" s="33"/>
      <c r="Y26" s="2">
        <f>$AA$5-AE26</f>
        <v>155</v>
      </c>
      <c r="Z26" s="23">
        <f>O26*7.75+O27</f>
        <v>0</v>
      </c>
      <c r="AA26" s="116">
        <f>IF(N26=0.5,N26,0)</f>
        <v>0</v>
      </c>
      <c r="AB26" s="116">
        <f>AB24+AA26</f>
        <v>0</v>
      </c>
      <c r="AC26" s="116">
        <f>AB26*7.75</f>
        <v>0</v>
      </c>
      <c r="AD26" s="6">
        <f>N26*7.75+N27</f>
        <v>0</v>
      </c>
      <c r="AE26" s="6">
        <f>AE24+AD26</f>
        <v>0</v>
      </c>
      <c r="AF26" s="6">
        <f>AE26*100-INT(AE26*100)</f>
        <v>0</v>
      </c>
      <c r="AG26" s="40">
        <f>AD26</f>
        <v>0</v>
      </c>
      <c r="AH26" s="37">
        <f>IF(AG26&lt;0,0,IF(AND(AD26&gt;=AL24,INT(AG26/7.75)=0),AM24,IF(AA26=0.5,0.5,INT(AG26/7.75))))</f>
        <v>0</v>
      </c>
      <c r="AI26" s="117">
        <f>IF(AD26=0,0,IF(AD26&gt;=AL24,IF((AI24+AL24)&gt;=$AD$7,$AD$7,AI24+AL24),IF(AF26=0.5,AI24+AD26,AI24+AD26)))</f>
        <v>0</v>
      </c>
      <c r="AJ26" s="38">
        <f>IF(AI26=0,0,IF(AL24&lt;=0,0,IF(AI26&gt;=$AD$7,$AG$7,IF(AF26=0.5,INT((AI26-3.875)/7.75)+0.5,INT(AI26/7.75)))))</f>
        <v>0</v>
      </c>
      <c r="AK26" s="39"/>
      <c r="AL26" s="38">
        <f>IF(AD26=0,0,IF($AD$7-AI26&gt;=0,IF(AF26=0.5,IF($AD$7-AI26&lt;=0,0,$AD$7-AI26),$AD$7-AI26),0))</f>
        <v>0</v>
      </c>
      <c r="AM26" s="38">
        <f>IF(AND(AH26=0,AH27=0),0,IF(AD26&gt;(AL24-3.875),0,IF(AF26=0.5,INT((AL26-3.875)/7.75)+0.5,INT(AL26/7.75))))</f>
        <v>0</v>
      </c>
      <c r="AN26" s="41"/>
      <c r="AO26" s="21"/>
      <c r="AP26" s="123"/>
    </row>
    <row r="27" spans="2:41" s="2" customFormat="1" ht="15" customHeight="1">
      <c r="B27" s="72"/>
      <c r="C27" s="75"/>
      <c r="D27" s="76"/>
      <c r="E27" s="282"/>
      <c r="F27" s="54"/>
      <c r="G27" s="81" t="s">
        <v>2</v>
      </c>
      <c r="H27" s="56"/>
      <c r="I27" s="81" t="s">
        <v>3</v>
      </c>
      <c r="J27" s="56"/>
      <c r="K27" s="81" t="s">
        <v>4</v>
      </c>
      <c r="L27" s="61"/>
      <c r="M27" s="81" t="s">
        <v>6</v>
      </c>
      <c r="N27" s="109"/>
      <c r="O27" s="141">
        <f t="shared" si="0"/>
        <v>0</v>
      </c>
      <c r="P27" s="139">
        <f>IF(AND(AH26=0,AH27=0),0,IF(AND(AJ27=0,AK27=0),0,IF(AJ27=0,"",AJ27&amp;"時間")&amp;IF(AK27=0,"",AK27&amp;"分")))</f>
        <v>0</v>
      </c>
      <c r="Q27" s="135">
        <f>IF(AL26&lt;=0,0,IF(AM27=0,"",AM27&amp;"時間")&amp;IF(AN27=0,"",AN27&amp;"分"))</f>
        <v>0</v>
      </c>
      <c r="R27" s="162"/>
      <c r="S27" s="283"/>
      <c r="T27" s="96"/>
      <c r="U27" s="67"/>
      <c r="V27" s="129">
        <f>IF(INT(U26-INT(U26/7.75)*7.75)=0,"",INT(U26-INT(U26/7.75)*7.75)&amp;"時間")&amp;IF((U26-INT(U26/7.75)*7.75-INT(U26-INT(U26/7.75)*7.75))=0,"",(U26-INT(U26/7.75)*7.75-INT(U26-INT(U26/7.75)*7.75))*60&amp;"分")</f>
      </c>
      <c r="W27" s="33"/>
      <c r="X27" s="33"/>
      <c r="Y27" s="33"/>
      <c r="Z27" s="23"/>
      <c r="AA27" s="24"/>
      <c r="AB27" s="24"/>
      <c r="AC27" s="24"/>
      <c r="AD27" s="35"/>
      <c r="AE27" s="35"/>
      <c r="AF27" s="35"/>
      <c r="AG27" s="35"/>
      <c r="AH27" s="43">
        <f>IF(AG26&lt;0,0,INT(AG26-AH26*7.75))</f>
        <v>0</v>
      </c>
      <c r="AI27" s="35"/>
      <c r="AJ27" s="30">
        <f>IF(AND(AH26=0,AH27=0),0,IF(AF26=0.5,INT(AI26-3.875-(AJ26-0.5)*7.75),INT(AI26-AJ26*7.75)))</f>
        <v>0</v>
      </c>
      <c r="AK27" s="30">
        <f>IF(AF26=0.5,(AI26-3.875-(AJ26-0.5)*7.75-INT(AJ27))*60,(AI26-AJ26*7.75-INT(AJ27))*60)</f>
        <v>0</v>
      </c>
      <c r="AL27" s="35"/>
      <c r="AM27" s="30">
        <f>IF(AF26=0.5,INT(AL26-3.875-(AM26-0.5)*7.75),INT(AL26-AM26*7.75))</f>
        <v>0</v>
      </c>
      <c r="AN27" s="30">
        <f>IF(AF26=0.5,(AL26-3.875-(AM26-0.5)*7.75-INT(AM27))*60,(AL26-AM26*7.75-INT(AM27))*60)</f>
        <v>0</v>
      </c>
      <c r="AO27" s="21"/>
    </row>
    <row r="28" spans="1:41" s="2" customFormat="1" ht="15" customHeight="1">
      <c r="A28" s="2">
        <v>10</v>
      </c>
      <c r="B28" s="72" t="s">
        <v>15</v>
      </c>
      <c r="C28" s="77"/>
      <c r="D28" s="78"/>
      <c r="E28" s="281"/>
      <c r="F28" s="55"/>
      <c r="G28" s="16" t="s">
        <v>2</v>
      </c>
      <c r="H28" s="54"/>
      <c r="I28" s="16" t="s">
        <v>3</v>
      </c>
      <c r="J28" s="54"/>
      <c r="K28" s="16" t="s">
        <v>4</v>
      </c>
      <c r="L28" s="60"/>
      <c r="M28" s="16" t="s">
        <v>5</v>
      </c>
      <c r="N28" s="107"/>
      <c r="O28" s="137">
        <f t="shared" si="0"/>
        <v>0</v>
      </c>
      <c r="P28" s="137">
        <f>AJ28</f>
        <v>0</v>
      </c>
      <c r="Q28" s="137">
        <f>AM28</f>
        <v>0</v>
      </c>
      <c r="R28" s="163">
        <f>IF(AD28=0,"",IF(Y28&gt;=0,"繰越","本年"))</f>
      </c>
      <c r="S28" s="283"/>
      <c r="T28" s="97" t="s">
        <v>32</v>
      </c>
      <c r="U28" s="71">
        <f>SUMIF($F$10:$F$89,9,$Z$10:$Z$89)</f>
        <v>0</v>
      </c>
      <c r="V28" s="132">
        <f>IF(INT(U28/7.75)=0,0,INT(U28/7.75)&amp;"日")</f>
        <v>0</v>
      </c>
      <c r="W28" s="33"/>
      <c r="X28" s="33"/>
      <c r="Y28" s="2">
        <f>$AA$5-AE28</f>
        <v>155</v>
      </c>
      <c r="Z28" s="23">
        <f>O28*7.75+O29</f>
        <v>0</v>
      </c>
      <c r="AA28" s="116">
        <f>IF(N28=0.5,N28,0)</f>
        <v>0</v>
      </c>
      <c r="AB28" s="116">
        <f>AB26+AA28</f>
        <v>0</v>
      </c>
      <c r="AC28" s="116">
        <f>AB28*7.75</f>
        <v>0</v>
      </c>
      <c r="AD28" s="6">
        <f>N28*7.75+N29</f>
        <v>0</v>
      </c>
      <c r="AE28" s="6">
        <f>AE26+AD28</f>
        <v>0</v>
      </c>
      <c r="AF28" s="6">
        <f>AE28*100-INT(AE28*100)</f>
        <v>0</v>
      </c>
      <c r="AG28" s="40">
        <f>AD28</f>
        <v>0</v>
      </c>
      <c r="AH28" s="37">
        <f>IF(AG28&lt;0,0,IF(AND(AD28&gt;=AL26,INT(AG28/7.75)=0),AM26,IF(AA28=0.5,0.5,INT(AG28/7.75))))</f>
        <v>0</v>
      </c>
      <c r="AI28" s="117">
        <f>IF(AD28=0,0,IF(AD28&gt;=AL26,IF((AI26+AL26)&gt;=$AD$7,$AD$7,AI26+AL26),IF(AF28=0.5,AI26+AD28,AI26+AD28)))</f>
        <v>0</v>
      </c>
      <c r="AJ28" s="38">
        <f>IF(AI28=0,0,IF(AL26&lt;=0,0,IF(AI28&gt;=$AD$7,$AG$7,IF(AF28=0.5,INT((AI28-3.875)/7.75)+0.5,INT(AI28/7.75)))))</f>
        <v>0</v>
      </c>
      <c r="AK28" s="39"/>
      <c r="AL28" s="38">
        <f>IF(AD28=0,0,IF($AD$7-AI28&gt;=0,IF(AF28=0.5,IF($AD$7-AI28&lt;=0,0,$AD$7-AI28),$AD$7-AI28),0))</f>
        <v>0</v>
      </c>
      <c r="AM28" s="38">
        <f>IF(AND(AH28=0,AH29=0),0,IF(AD28&gt;(AL26-3.875),0,IF(AF28=0.5,INT((AL28-3.875)/7.75)+0.5,INT(AL28/7.75))))</f>
        <v>0</v>
      </c>
      <c r="AN28" s="41"/>
      <c r="AO28" s="21"/>
    </row>
    <row r="29" spans="2:41" s="2" customFormat="1" ht="15" customHeight="1">
      <c r="B29" s="72"/>
      <c r="C29" s="73"/>
      <c r="D29" s="74"/>
      <c r="E29" s="282"/>
      <c r="F29" s="56"/>
      <c r="G29" s="16" t="s">
        <v>2</v>
      </c>
      <c r="H29" s="54"/>
      <c r="I29" s="16" t="s">
        <v>3</v>
      </c>
      <c r="J29" s="54"/>
      <c r="K29" s="16" t="s">
        <v>4</v>
      </c>
      <c r="L29" s="60"/>
      <c r="M29" s="16" t="s">
        <v>6</v>
      </c>
      <c r="N29" s="109"/>
      <c r="O29" s="143">
        <f t="shared" si="0"/>
        <v>0</v>
      </c>
      <c r="P29" s="139">
        <f>IF(AND(AH28=0,AH29=0),0,IF(AND(AJ29=0,AK29=0),0,IF(AJ29=0,"",AJ29&amp;"時間")&amp;IF(AK29=0,"",AK29&amp;"分")))</f>
        <v>0</v>
      </c>
      <c r="Q29" s="145">
        <f>IF(AL28&lt;=0,0,IF(AM29=0,"",AM29&amp;"時間")&amp;IF(AN29=0,"",AN29&amp;"分"))</f>
        <v>0</v>
      </c>
      <c r="R29" s="164"/>
      <c r="S29" s="283"/>
      <c r="T29" s="96"/>
      <c r="U29" s="67"/>
      <c r="V29" s="129">
        <f>IF(INT(U28-INT(U28/7.75)*7.75)=0,"",INT(U28-INT(U28/7.75)*7.75)&amp;"時間")&amp;IF((U28-INT(U28/7.75)*7.75-INT(U28-INT(U28/7.75)*7.75))=0,"",(U28-INT(U28/7.75)*7.75-INT(U28-INT(U28/7.75)*7.75))*60&amp;"分")</f>
      </c>
      <c r="W29" s="33"/>
      <c r="X29" s="33"/>
      <c r="Y29" s="33"/>
      <c r="Z29" s="23"/>
      <c r="AA29" s="24"/>
      <c r="AB29" s="24"/>
      <c r="AC29" s="24"/>
      <c r="AD29" s="35"/>
      <c r="AE29" s="35"/>
      <c r="AF29" s="35"/>
      <c r="AG29" s="35"/>
      <c r="AH29" s="43">
        <f>IF(AG28&lt;0,0,INT(AG28-AH28*7.75))</f>
        <v>0</v>
      </c>
      <c r="AI29" s="35"/>
      <c r="AJ29" s="30">
        <f>IF(AND(AH28=0,AH29=0),0,IF(AF28=0.5,INT(AI28-3.875-(AJ28-0.5)*7.75),INT(AI28-AJ28*7.75)))</f>
        <v>0</v>
      </c>
      <c r="AK29" s="30">
        <f>IF(AF28=0.5,(AI28-3.875-(AJ28-0.5)*7.75-INT(AJ29))*60,(AI28-AJ28*7.75-INT(AJ29))*60)</f>
        <v>0</v>
      </c>
      <c r="AL29" s="35"/>
      <c r="AM29" s="30">
        <f>IF(AF28=0.5,INT(AL28-3.875-(AM28-0.5)*7.75),INT(AL28-AM28*7.75))</f>
        <v>0</v>
      </c>
      <c r="AN29" s="30">
        <f>IF(AF28=0.5,(AL28-3.875-(AM28-0.5)*7.75-INT(AM29))*60,(AL28-AM28*7.75-INT(AM29))*60)</f>
        <v>0</v>
      </c>
      <c r="AO29" s="21"/>
    </row>
    <row r="30" spans="1:41" s="2" customFormat="1" ht="15" customHeight="1">
      <c r="A30" s="2">
        <v>11</v>
      </c>
      <c r="B30" s="72"/>
      <c r="C30" s="75"/>
      <c r="D30" s="76"/>
      <c r="E30" s="281"/>
      <c r="F30" s="54"/>
      <c r="G30" s="79" t="s">
        <v>2</v>
      </c>
      <c r="H30" s="55"/>
      <c r="I30" s="79" t="s">
        <v>3</v>
      </c>
      <c r="J30" s="55"/>
      <c r="K30" s="79" t="s">
        <v>4</v>
      </c>
      <c r="L30" s="59"/>
      <c r="M30" s="79" t="s">
        <v>5</v>
      </c>
      <c r="N30" s="107"/>
      <c r="O30" s="137">
        <f t="shared" si="0"/>
        <v>0</v>
      </c>
      <c r="P30" s="137">
        <f>AJ30</f>
        <v>0</v>
      </c>
      <c r="Q30" s="137">
        <f>AM30</f>
        <v>0</v>
      </c>
      <c r="R30" s="162">
        <f>IF(AD30=0,"",IF(Y30&gt;=0,"繰越","本年"))</f>
      </c>
      <c r="S30" s="283"/>
      <c r="T30" s="97" t="s">
        <v>33</v>
      </c>
      <c r="U30" s="71">
        <f>SUMIF($F$10:$F$89,10,$Z$10:$Z$89)</f>
        <v>0</v>
      </c>
      <c r="V30" s="130">
        <f>IF(INT(U30/7.75)=0,0,INT(U30/7.75)&amp;"日")</f>
        <v>0</v>
      </c>
      <c r="W30" s="33"/>
      <c r="X30" s="33"/>
      <c r="Y30" s="2">
        <f>$AA$5-AE30</f>
        <v>155</v>
      </c>
      <c r="Z30" s="23">
        <f>O30*7.75+O31</f>
        <v>0</v>
      </c>
      <c r="AA30" s="116">
        <f>IF(N30=0.5,N30,0)</f>
        <v>0</v>
      </c>
      <c r="AB30" s="116">
        <f>AB28+AA30</f>
        <v>0</v>
      </c>
      <c r="AC30" s="116">
        <f>AB30*7.75</f>
        <v>0</v>
      </c>
      <c r="AD30" s="6">
        <f>N30*7.75+N31</f>
        <v>0</v>
      </c>
      <c r="AE30" s="6">
        <f>AE28+AD30</f>
        <v>0</v>
      </c>
      <c r="AF30" s="6">
        <f>AE30*100-INT(AE30*100)</f>
        <v>0</v>
      </c>
      <c r="AG30" s="40">
        <f>AD30</f>
        <v>0</v>
      </c>
      <c r="AH30" s="37">
        <f>IF(AG30&lt;0,0,IF(AND(AD30&gt;=AL28,INT(AG30/7.75)=0),AM28,IF(AA30=0.5,0.5,INT(AG30/7.75))))</f>
        <v>0</v>
      </c>
      <c r="AI30" s="117">
        <f>IF(AD30=0,0,IF(AD30&gt;=AL28,IF((AI28+AL28)&gt;=$AD$7,$AD$7,AI28+AL28),IF(AF30=0.5,AI28+AD30,AI28+AD30)))</f>
        <v>0</v>
      </c>
      <c r="AJ30" s="38">
        <f>IF(AI30=0,0,IF(AL28&lt;=0,0,IF(AI30&gt;=$AD$7,$AG$7,IF(AF30=0.5,INT((AI30-3.875)/7.75)+0.5,INT(AI30/7.75)))))</f>
        <v>0</v>
      </c>
      <c r="AK30" s="39"/>
      <c r="AL30" s="38">
        <f>IF(AD30=0,0,IF($AD$7-AI30&gt;=0,IF(AF30=0.5,IF($AD$7-AI30&lt;=0,0,$AD$7-AI30),$AD$7-AI30),0))</f>
        <v>0</v>
      </c>
      <c r="AM30" s="38">
        <f>IF(AND(AH30=0,AH31=0),0,IF(AD30&gt;(AL28-3.875),0,IF(AF30=0.5,INT((AL30-3.875)/7.75)+0.5,INT(AL30/7.75))))</f>
        <v>0</v>
      </c>
      <c r="AN30" s="41"/>
      <c r="AO30" s="21"/>
    </row>
    <row r="31" spans="2:41" s="2" customFormat="1" ht="15" customHeight="1">
      <c r="B31" s="72"/>
      <c r="C31" s="75"/>
      <c r="D31" s="76"/>
      <c r="E31" s="282"/>
      <c r="F31" s="54"/>
      <c r="G31" s="81" t="s">
        <v>2</v>
      </c>
      <c r="H31" s="56"/>
      <c r="I31" s="81" t="s">
        <v>3</v>
      </c>
      <c r="J31" s="56"/>
      <c r="K31" s="81" t="s">
        <v>4</v>
      </c>
      <c r="L31" s="61"/>
      <c r="M31" s="81" t="s">
        <v>6</v>
      </c>
      <c r="N31" s="109"/>
      <c r="O31" s="141">
        <f t="shared" si="0"/>
        <v>0</v>
      </c>
      <c r="P31" s="139">
        <f>IF(AND(AH30=0,AH31=0),0,IF(AND(AJ31=0,AK31=0),0,IF(AJ31=0,"",AJ31&amp;"時間")&amp;IF(AK31=0,"",AK31&amp;"分")))</f>
        <v>0</v>
      </c>
      <c r="Q31" s="135">
        <f>IF(AL30&lt;=0,0,IF(AM31=0,"",AM31&amp;"時間")&amp;IF(AN31=0,"",AN31&amp;"分"))</f>
        <v>0</v>
      </c>
      <c r="R31" s="162"/>
      <c r="S31" s="283"/>
      <c r="T31" s="96"/>
      <c r="U31" s="67"/>
      <c r="V31" s="129">
        <f>IF(INT(U30-INT(U30/7.75)*7.75)=0,"",INT(U30-INT(U30/7.75)*7.75)&amp;"時間")&amp;IF((U30-INT(U30/7.75)*7.75-INT(U30-INT(U30/7.75)*7.75))=0,"",(U30-INT(U30/7.75)*7.75-INT(U30-INT(U30/7.75)*7.75))*60&amp;"分")</f>
      </c>
      <c r="W31" s="33"/>
      <c r="X31" s="33"/>
      <c r="Y31" s="33"/>
      <c r="Z31" s="23"/>
      <c r="AA31" s="24"/>
      <c r="AB31" s="24"/>
      <c r="AC31" s="24"/>
      <c r="AD31" s="35"/>
      <c r="AE31" s="35"/>
      <c r="AF31" s="35"/>
      <c r="AG31" s="35"/>
      <c r="AH31" s="43">
        <f>IF(AG30&lt;0,0,INT(AG30-AH30*7.75))</f>
        <v>0</v>
      </c>
      <c r="AI31" s="35"/>
      <c r="AJ31" s="30">
        <f>IF(AND(AH30=0,AH31=0),0,IF(AF30=0.5,INT(AI30-3.875-(AJ30-0.5)*7.75),INT(AI30-AJ30*7.75)))</f>
        <v>0</v>
      </c>
      <c r="AK31" s="30">
        <f>IF(AF30=0.5,(AI30-3.875-(AJ30-0.5)*7.75-INT(AJ31))*60,(AI30-AJ30*7.75-INT(AJ31))*60)</f>
        <v>0</v>
      </c>
      <c r="AL31" s="35"/>
      <c r="AM31" s="30">
        <f>IF(AF30=0.5,INT(AL30-3.875-(AM30-0.5)*7.75),INT(AL30-AM30*7.75))</f>
        <v>0</v>
      </c>
      <c r="AN31" s="30">
        <f>IF(AF30=0.5,(AL30-3.875-(AM30-0.5)*7.75-INT(AM31))*60,(AL30-AM30*7.75-INT(AM31))*60)</f>
        <v>0</v>
      </c>
      <c r="AO31" s="21"/>
    </row>
    <row r="32" spans="1:41" s="2" customFormat="1" ht="15" customHeight="1">
      <c r="A32" s="2">
        <v>12</v>
      </c>
      <c r="B32" s="72" t="s">
        <v>14</v>
      </c>
      <c r="C32" s="77"/>
      <c r="D32" s="78"/>
      <c r="E32" s="281"/>
      <c r="F32" s="55"/>
      <c r="G32" s="79" t="s">
        <v>2</v>
      </c>
      <c r="H32" s="55"/>
      <c r="I32" s="79" t="s">
        <v>3</v>
      </c>
      <c r="J32" s="55"/>
      <c r="K32" s="79" t="s">
        <v>4</v>
      </c>
      <c r="L32" s="59"/>
      <c r="M32" s="79" t="s">
        <v>5</v>
      </c>
      <c r="N32" s="107"/>
      <c r="O32" s="137">
        <f t="shared" si="0"/>
        <v>0</v>
      </c>
      <c r="P32" s="137">
        <f>AJ32</f>
        <v>0</v>
      </c>
      <c r="Q32" s="137">
        <f>AM32</f>
        <v>0</v>
      </c>
      <c r="R32" s="163">
        <f>IF(AD32=0,"",IF(Y32&gt;=0,"繰越","本年"))</f>
      </c>
      <c r="S32" s="283"/>
      <c r="T32" s="97" t="s">
        <v>34</v>
      </c>
      <c r="U32" s="71">
        <f>SUMIF($F$10:$F$89,11,$Z$10:$Z$89)</f>
        <v>0</v>
      </c>
      <c r="V32" s="132">
        <f>IF(INT(U32/7.75)=0,0,INT(U32/7.75)&amp;"日")</f>
        <v>0</v>
      </c>
      <c r="W32" s="33"/>
      <c r="X32" s="33"/>
      <c r="Y32" s="2">
        <f>$AA$5-AE32</f>
        <v>155</v>
      </c>
      <c r="Z32" s="23">
        <f>O32*7.75+O33</f>
        <v>0</v>
      </c>
      <c r="AA32" s="116">
        <f>IF(N32=0.5,N32,0)</f>
        <v>0</v>
      </c>
      <c r="AB32" s="116">
        <f>AB30+AA32</f>
        <v>0</v>
      </c>
      <c r="AC32" s="116">
        <f>AB32*7.75</f>
        <v>0</v>
      </c>
      <c r="AD32" s="6">
        <f>N32*7.75+N33</f>
        <v>0</v>
      </c>
      <c r="AE32" s="6">
        <f>AE30+AD32</f>
        <v>0</v>
      </c>
      <c r="AF32" s="6">
        <f>AE32*100-INT(AE32*100)</f>
        <v>0</v>
      </c>
      <c r="AG32" s="40">
        <f>AD32</f>
        <v>0</v>
      </c>
      <c r="AH32" s="37">
        <f>IF(AG32&lt;0,0,IF(AND(AD32&gt;=AL30,INT(AG32/7.75)=0),AM30,IF(AA32=0.5,0.5,INT(AG32/7.75))))</f>
        <v>0</v>
      </c>
      <c r="AI32" s="117">
        <f>IF(AD32=0,0,IF(AD32&gt;=AL30,IF((AI30+AL30)&gt;=$AD$7,$AD$7,AI30+AL30),IF(AF32=0.5,AI30+AD32,AI30+AD32)))</f>
        <v>0</v>
      </c>
      <c r="AJ32" s="38">
        <f>IF(AI32=0,0,IF(AL30&lt;=0,0,IF(AI32&gt;=$AD$7,$AG$7,IF(AF32=0.5,INT((AI32-3.875)/7.75)+0.5,INT(AI32/7.75)))))</f>
        <v>0</v>
      </c>
      <c r="AK32" s="39"/>
      <c r="AL32" s="38">
        <f>IF(AD32=0,0,IF($AD$7-AI32&gt;=0,IF(AF32=0.5,IF($AD$7-AI32&lt;=0,0,$AD$7-AI32),$AD$7-AI32),0))</f>
        <v>0</v>
      </c>
      <c r="AM32" s="38">
        <f>IF(AND(AH32=0,AH33=0),0,IF(AD32&gt;(AL30-3.875),0,IF(AF32=0.5,INT((AL32-3.875)/7.75)+0.5,INT(AL32/7.75))))</f>
        <v>0</v>
      </c>
      <c r="AN32" s="41"/>
      <c r="AO32" s="21"/>
    </row>
    <row r="33" spans="2:41" s="2" customFormat="1" ht="15" customHeight="1">
      <c r="B33" s="72"/>
      <c r="C33" s="73"/>
      <c r="D33" s="74"/>
      <c r="E33" s="282"/>
      <c r="F33" s="56"/>
      <c r="G33" s="81" t="s">
        <v>2</v>
      </c>
      <c r="H33" s="56"/>
      <c r="I33" s="81" t="s">
        <v>3</v>
      </c>
      <c r="J33" s="56"/>
      <c r="K33" s="81" t="s">
        <v>4</v>
      </c>
      <c r="L33" s="61"/>
      <c r="M33" s="81" t="s">
        <v>6</v>
      </c>
      <c r="N33" s="109"/>
      <c r="O33" s="143">
        <f t="shared" si="0"/>
        <v>0</v>
      </c>
      <c r="P33" s="139">
        <f>IF(AND(AH32=0,AH33=0),0,IF(AND(AJ33=0,AK33=0),0,IF(AJ33=0,"",AJ33&amp;"時間")&amp;IF(AK33=0,"",AK33&amp;"分")))</f>
        <v>0</v>
      </c>
      <c r="Q33" s="145">
        <f>IF(AL32&lt;=0,0,IF(AM33=0,"",AM33&amp;"時間")&amp;IF(AN33=0,"",AN33&amp;"分"))</f>
        <v>0</v>
      </c>
      <c r="R33" s="164"/>
      <c r="S33" s="283"/>
      <c r="T33" s="96"/>
      <c r="U33" s="67"/>
      <c r="V33" s="129">
        <f>IF(INT(U32-INT(U32/7.75)*7.75)=0,"",INT(U32-INT(U32/7.75)*7.75)&amp;"時間")&amp;IF((U32-INT(U32/7.75)*7.75-INT(U32-INT(U32/7.75)*7.75))=0,"",(U32-INT(U32/7.75)*7.75-INT(U32-INT(U32/7.75)*7.75))*60&amp;"分")</f>
      </c>
      <c r="W33" s="22"/>
      <c r="X33" s="22"/>
      <c r="Y33" s="22"/>
      <c r="Z33" s="23"/>
      <c r="AA33" s="24"/>
      <c r="AB33" s="24"/>
      <c r="AC33" s="24"/>
      <c r="AD33" s="35"/>
      <c r="AE33" s="35"/>
      <c r="AF33" s="35"/>
      <c r="AG33" s="35"/>
      <c r="AH33" s="43">
        <f>IF(AG32&lt;0,0,INT(AG32-AH32*7.75))</f>
        <v>0</v>
      </c>
      <c r="AI33" s="35"/>
      <c r="AJ33" s="30">
        <f>IF(AND(AH32=0,AH33=0),0,IF(AF32=0.5,INT(AI32-3.875-(AJ32-0.5)*7.75),INT(AI32-AJ32*7.75)))</f>
        <v>0</v>
      </c>
      <c r="AK33" s="30">
        <f>IF(AF32=0.5,(AI32-3.875-(AJ32-0.5)*7.75-INT(AJ33))*60,(AI32-AJ32*7.75-INT(AJ33))*60)</f>
        <v>0</v>
      </c>
      <c r="AL33" s="35"/>
      <c r="AM33" s="30">
        <f>IF(AF32=0.5,INT(AL32-3.875-(AM32-0.5)*7.75),INT(AL32-AM32*7.75))</f>
        <v>0</v>
      </c>
      <c r="AN33" s="30">
        <f>IF(AF32=0.5,(AL32-3.875-(AM32-0.5)*7.75-INT(AM33))*60,(AL32-AM32*7.75-INT(AM33))*60)</f>
        <v>0</v>
      </c>
      <c r="AO33" s="21"/>
    </row>
    <row r="34" spans="1:41" s="2" customFormat="1" ht="15" customHeight="1">
      <c r="A34" s="2">
        <v>13</v>
      </c>
      <c r="B34" s="72"/>
      <c r="C34" s="75"/>
      <c r="D34" s="76"/>
      <c r="E34" s="281"/>
      <c r="F34" s="55"/>
      <c r="G34" s="16" t="s">
        <v>2</v>
      </c>
      <c r="H34" s="54"/>
      <c r="I34" s="16" t="s">
        <v>3</v>
      </c>
      <c r="J34" s="54"/>
      <c r="K34" s="16" t="s">
        <v>4</v>
      </c>
      <c r="L34" s="60"/>
      <c r="M34" s="16" t="s">
        <v>5</v>
      </c>
      <c r="N34" s="107"/>
      <c r="O34" s="137">
        <f t="shared" si="0"/>
        <v>0</v>
      </c>
      <c r="P34" s="137">
        <f>AJ34</f>
        <v>0</v>
      </c>
      <c r="Q34" s="137">
        <f>AM34</f>
        <v>0</v>
      </c>
      <c r="R34" s="162">
        <f>IF(AD34=0,"",IF(Y34&gt;=0,"繰越","本年"))</f>
      </c>
      <c r="S34" s="283"/>
      <c r="T34" s="97" t="s">
        <v>36</v>
      </c>
      <c r="U34" s="71">
        <f>SUMIF($F$10:$F$89,12,$Z$10:$Z$89)</f>
        <v>0</v>
      </c>
      <c r="V34" s="130">
        <f>IF(INT(U34/7.75)=0,0,INT(U34/7.75)&amp;"日")</f>
        <v>0</v>
      </c>
      <c r="W34" s="22"/>
      <c r="X34" s="22"/>
      <c r="Y34" s="2">
        <f>$AA$5-AE34</f>
        <v>155</v>
      </c>
      <c r="Z34" s="23">
        <f>O34*7.75+O35</f>
        <v>0</v>
      </c>
      <c r="AA34" s="116">
        <f>IF(N34=0.5,N34,0)</f>
        <v>0</v>
      </c>
      <c r="AB34" s="116">
        <f>AB32+AA34</f>
        <v>0</v>
      </c>
      <c r="AC34" s="116">
        <f>AB34*7.75</f>
        <v>0</v>
      </c>
      <c r="AD34" s="6">
        <f>N34*7.75+N35</f>
        <v>0</v>
      </c>
      <c r="AE34" s="6">
        <f>AE32+AD34</f>
        <v>0</v>
      </c>
      <c r="AF34" s="6">
        <f>AE34*100-INT(AE34*100)</f>
        <v>0</v>
      </c>
      <c r="AG34" s="40">
        <f>AD34</f>
        <v>0</v>
      </c>
      <c r="AH34" s="37">
        <f>IF(AG34&lt;0,0,IF(AND(AD34&gt;=AL32,INT(AG34/7.75)=0),AM32,IF(AA34=0.5,0.5,INT(AG34/7.75))))</f>
        <v>0</v>
      </c>
      <c r="AI34" s="117">
        <f>IF(AD34=0,0,IF(AD34&gt;=AL32,IF((AI32+AL32)&gt;=$AD$7,$AD$7,AI32+AL32),IF(AF34=0.5,AI32+AD34,AI32+AD34)))</f>
        <v>0</v>
      </c>
      <c r="AJ34" s="38">
        <f>IF(AI34=0,0,IF(AL32&lt;=0,0,IF(AI34&gt;=$AD$7,$AG$7,IF(AF34=0.5,INT((AI34-3.875)/7.75)+0.5,INT(AI34/7.75)))))</f>
        <v>0</v>
      </c>
      <c r="AK34" s="39"/>
      <c r="AL34" s="38">
        <f>IF(AD34=0,0,IF($AD$7-AI34&gt;=0,IF(AF34=0.5,IF($AD$7-AI34&lt;=0,0,$AD$7-AI34),$AD$7-AI34),0))</f>
        <v>0</v>
      </c>
      <c r="AM34" s="38">
        <f>IF(AND(AH34=0,AH35=0),0,IF(AD34&gt;(AL32-3.875),0,IF(AF34=0.5,INT((AL34-3.875)/7.75)+0.5,INT(AL34/7.75))))</f>
        <v>0</v>
      </c>
      <c r="AN34" s="41"/>
      <c r="AO34" s="21"/>
    </row>
    <row r="35" spans="2:41" s="2" customFormat="1" ht="15" customHeight="1" thickBot="1">
      <c r="B35" s="72"/>
      <c r="C35" s="75"/>
      <c r="D35" s="76"/>
      <c r="E35" s="282"/>
      <c r="F35" s="56"/>
      <c r="G35" s="16" t="s">
        <v>2</v>
      </c>
      <c r="H35" s="54"/>
      <c r="I35" s="16" t="s">
        <v>3</v>
      </c>
      <c r="J35" s="54"/>
      <c r="K35" s="16" t="s">
        <v>4</v>
      </c>
      <c r="L35" s="60"/>
      <c r="M35" s="16" t="s">
        <v>6</v>
      </c>
      <c r="N35" s="109"/>
      <c r="O35" s="141">
        <f t="shared" si="0"/>
        <v>0</v>
      </c>
      <c r="P35" s="139">
        <f>IF(AND(AH34=0,AH35=0),0,IF(AND(AJ35=0,AK35=0),0,IF(AJ35=0,"",AJ35&amp;"時間")&amp;IF(AK35=0,"",AK35&amp;"分")))</f>
        <v>0</v>
      </c>
      <c r="Q35" s="135">
        <f>IF(AL34&lt;=0,0,IF(AM35=0,"",AM35&amp;"時間")&amp;IF(AN35=0,"",AN35&amp;"分"))</f>
        <v>0</v>
      </c>
      <c r="R35" s="162"/>
      <c r="S35" s="283"/>
      <c r="T35" s="101"/>
      <c r="U35" s="85"/>
      <c r="V35" s="129">
        <f>IF(INT(U34-INT(U34/7.75)*7.75)=0,"",INT(U34-INT(U34/7.75)*7.75)&amp;"時間")&amp;IF((U34-INT(U34/7.75)*7.75-INT(U34-INT(U34/7.75)*7.75))=0,"",(U34-INT(U34/7.75)*7.75-INT(U34-INT(U34/7.75)*7.75))*60&amp;"分")</f>
      </c>
      <c r="W35" s="25"/>
      <c r="X35" s="25"/>
      <c r="Y35" s="25"/>
      <c r="Z35" s="23"/>
      <c r="AA35" s="24"/>
      <c r="AB35" s="24"/>
      <c r="AC35" s="24"/>
      <c r="AD35" s="36"/>
      <c r="AE35" s="36"/>
      <c r="AF35" s="36"/>
      <c r="AG35" s="36"/>
      <c r="AH35" s="43">
        <f>IF(AG34&lt;0,0,INT(AG34-AH34*7.75))</f>
        <v>0</v>
      </c>
      <c r="AI35" s="36"/>
      <c r="AJ35" s="30">
        <f>IF(AND(AH34=0,AH35=0),0,IF(AF34=0.5,INT(AI34-3.875-(AJ34-0.5)*7.75),INT(AI34-AJ34*7.75)))</f>
        <v>0</v>
      </c>
      <c r="AK35" s="30">
        <f>IF(AF34=0.5,(AI34-3.875-(AJ34-0.5)*7.75-INT(AJ35))*60,(AI34-AJ34*7.75-INT(AJ35))*60)</f>
        <v>0</v>
      </c>
      <c r="AL35" s="36"/>
      <c r="AM35" s="30">
        <f>IF(AF34=0.5,INT(AL34-3.875-(AM34-0.5)*7.75),INT(AL34-AM34*7.75))</f>
        <v>0</v>
      </c>
      <c r="AN35" s="30">
        <f>IF(AF34=0.5,(AL34-3.875-(AM34-0.5)*7.75-INT(AM35))*60,(AL34-AM34*7.75-INT(AM35))*60)</f>
        <v>0</v>
      </c>
      <c r="AO35" s="21"/>
    </row>
    <row r="36" spans="1:41" s="2" customFormat="1" ht="15" customHeight="1">
      <c r="A36" s="2">
        <v>14</v>
      </c>
      <c r="B36" s="72" t="s">
        <v>16</v>
      </c>
      <c r="C36" s="77"/>
      <c r="D36" s="78"/>
      <c r="E36" s="281"/>
      <c r="F36" s="54"/>
      <c r="G36" s="79" t="s">
        <v>2</v>
      </c>
      <c r="H36" s="55"/>
      <c r="I36" s="79" t="s">
        <v>3</v>
      </c>
      <c r="J36" s="55"/>
      <c r="K36" s="79" t="s">
        <v>4</v>
      </c>
      <c r="L36" s="59"/>
      <c r="M36" s="79" t="s">
        <v>5</v>
      </c>
      <c r="N36" s="107"/>
      <c r="O36" s="137">
        <f t="shared" si="0"/>
        <v>0</v>
      </c>
      <c r="P36" s="137">
        <f>AJ36</f>
        <v>0</v>
      </c>
      <c r="Q36" s="137">
        <f>AM36</f>
        <v>0</v>
      </c>
      <c r="R36" s="163">
        <f>IF(AD36=0,"",IF(Y36&gt;=0,"繰越","本年"))</f>
      </c>
      <c r="S36" s="283"/>
      <c r="T36" s="98" t="s">
        <v>39</v>
      </c>
      <c r="U36" s="86">
        <f>U26+U28+U30+U32+U34</f>
        <v>0</v>
      </c>
      <c r="V36" s="103">
        <f>IF(INT(U36/7.75)=0,0,INT(U36/7.75)&amp;"日")</f>
        <v>0</v>
      </c>
      <c r="W36" s="25"/>
      <c r="X36" s="25"/>
      <c r="Y36" s="2">
        <f>$AA$5-AE36</f>
        <v>155</v>
      </c>
      <c r="Z36" s="23">
        <f>O36*7.75+O37</f>
        <v>0</v>
      </c>
      <c r="AA36" s="116">
        <f>IF(N36=0.5,N36,0)</f>
        <v>0</v>
      </c>
      <c r="AB36" s="116">
        <f>AB34+AA36</f>
        <v>0</v>
      </c>
      <c r="AC36" s="116">
        <f>AB36*7.75</f>
        <v>0</v>
      </c>
      <c r="AD36" s="6">
        <f>N36*7.75+N37</f>
        <v>0</v>
      </c>
      <c r="AE36" s="6">
        <f>AE34+AD36</f>
        <v>0</v>
      </c>
      <c r="AF36" s="6">
        <f>AE36*100-INT(AE36*100)</f>
        <v>0</v>
      </c>
      <c r="AG36" s="40">
        <f>AD36</f>
        <v>0</v>
      </c>
      <c r="AH36" s="37">
        <f>IF(AG36&lt;0,0,IF(AND(AD36&gt;=AL34,INT(AG36/7.75)=0),AM34,IF(AA36=0.5,0.5,INT(AG36/7.75))))</f>
        <v>0</v>
      </c>
      <c r="AI36" s="117">
        <f>IF(AD36=0,0,IF(AD36&gt;=AL34,IF((AI34+AL34)&gt;=$AD$7,$AD$7,AI34+AL34),IF(AF36=0.5,AI34+AD36,AI34+AD36)))</f>
        <v>0</v>
      </c>
      <c r="AJ36" s="38">
        <f>IF(AI36=0,0,IF(AL34&lt;=0,0,IF(AI36&gt;=$AD$7,$AG$7,IF(AF36=0.5,INT((AI36-3.875)/7.75)+0.5,INT(AI36/7.75)))))</f>
        <v>0</v>
      </c>
      <c r="AK36" s="39"/>
      <c r="AL36" s="38">
        <f>IF(AD36=0,0,IF($AD$7-AI36&gt;=0,IF(AF36=0.5,IF($AD$7-AI36&lt;=0,0,$AD$7-AI36),$AD$7-AI36),0))</f>
        <v>0</v>
      </c>
      <c r="AM36" s="38">
        <f>IF(AND(AH36=0,AH37=0),0,IF(AD36&gt;(AL34-3.875),0,IF(AF36=0.5,INT((AL36-3.875)/7.75)+0.5,INT(AL36/7.75))))</f>
        <v>0</v>
      </c>
      <c r="AN36" s="42"/>
      <c r="AO36" s="21"/>
    </row>
    <row r="37" spans="2:41" s="2" customFormat="1" ht="15" customHeight="1" thickBot="1">
      <c r="B37" s="72"/>
      <c r="C37" s="73"/>
      <c r="D37" s="74"/>
      <c r="E37" s="282"/>
      <c r="F37" s="54"/>
      <c r="G37" s="81" t="s">
        <v>2</v>
      </c>
      <c r="H37" s="56"/>
      <c r="I37" s="81" t="s">
        <v>3</v>
      </c>
      <c r="J37" s="56"/>
      <c r="K37" s="81" t="s">
        <v>4</v>
      </c>
      <c r="L37" s="61"/>
      <c r="M37" s="81" t="s">
        <v>6</v>
      </c>
      <c r="N37" s="109"/>
      <c r="O37" s="143">
        <f t="shared" si="0"/>
        <v>0</v>
      </c>
      <c r="P37" s="139">
        <f>IF(AND(AH36=0,AH37=0),0,IF(AND(AJ37=0,AK37=0),0,IF(AJ37=0,"",AJ37&amp;"時間")&amp;IF(AK37=0,"",AK37&amp;"分")))</f>
        <v>0</v>
      </c>
      <c r="Q37" s="145">
        <f>IF(AL36&lt;=0,0,IF(AM37=0,"",AM37&amp;"時間")&amp;IF(AN37=0,"",AN37&amp;"分"))</f>
        <v>0</v>
      </c>
      <c r="R37" s="164"/>
      <c r="S37" s="283"/>
      <c r="T37" s="99"/>
      <c r="U37" s="82"/>
      <c r="V37" s="131">
        <f>IF(INT(U36-INT(U36/7.75)*7.75)=0,"",INT(U36-INT(U36/7.75)*7.75)&amp;"時間")&amp;IF((U36-INT(U36/7.75)*7.75-INT(U36-INT(U36/7.75)*7.75))=0,"",(U36-INT(U36/7.75)*7.75-INT(U36-INT(U36/7.75)*7.75))*60&amp;"分")</f>
      </c>
      <c r="W37" s="3"/>
      <c r="X37" s="3"/>
      <c r="Y37" s="3"/>
      <c r="Z37" s="23"/>
      <c r="AA37" s="24"/>
      <c r="AB37" s="24"/>
      <c r="AC37" s="24"/>
      <c r="AD37" s="10"/>
      <c r="AE37" s="10"/>
      <c r="AF37" s="10"/>
      <c r="AG37" s="10"/>
      <c r="AH37" s="43">
        <f>IF(AG36&lt;0,0,INT(AG36-AH36*7.75))</f>
        <v>0</v>
      </c>
      <c r="AI37" s="10"/>
      <c r="AJ37" s="30">
        <f>IF(AND(AH36=0,AH37=0),0,IF(AF36=0.5,INT(AI36-3.875-(AJ36-0.5)*7.75),INT(AI36-AJ36*7.75)))</f>
        <v>0</v>
      </c>
      <c r="AK37" s="30">
        <f>IF(AF36=0.5,(AI36-3.875-(AJ36-0.5)*7.75-INT(AJ37))*60,(AI36-AJ36*7.75-INT(AJ37))*60)</f>
        <v>0</v>
      </c>
      <c r="AL37" s="10"/>
      <c r="AM37" s="30">
        <f>IF(AF36=0.5,INT(AL36-3.875-(AM36-0.5)*7.75),INT(AL36-AM36*7.75))</f>
        <v>0</v>
      </c>
      <c r="AN37" s="30">
        <f>IF(AF36=0.5,(AL36-3.875-(AM36-0.5)*7.75-INT(AM37))*60,(AL36-AM36*7.75-INT(AM37))*60)</f>
        <v>0</v>
      </c>
      <c r="AO37" s="26"/>
    </row>
    <row r="38" spans="1:41" s="2" customFormat="1" ht="15" customHeight="1" thickBot="1">
      <c r="A38" s="2">
        <v>15</v>
      </c>
      <c r="B38" s="72"/>
      <c r="C38" s="75"/>
      <c r="D38" s="76"/>
      <c r="E38" s="281"/>
      <c r="F38" s="55"/>
      <c r="G38" s="79" t="s">
        <v>2</v>
      </c>
      <c r="H38" s="55"/>
      <c r="I38" s="79" t="s">
        <v>3</v>
      </c>
      <c r="J38" s="55"/>
      <c r="K38" s="79" t="s">
        <v>4</v>
      </c>
      <c r="L38" s="59"/>
      <c r="M38" s="79" t="s">
        <v>5</v>
      </c>
      <c r="N38" s="107"/>
      <c r="O38" s="137">
        <f t="shared" si="0"/>
        <v>0</v>
      </c>
      <c r="P38" s="137">
        <f>AJ38</f>
        <v>0</v>
      </c>
      <c r="Q38" s="137">
        <f>AM38</f>
        <v>0</v>
      </c>
      <c r="R38" s="162">
        <f>IF(AD38=0,"",IF(Y38&gt;=0,"繰越","本年"))</f>
      </c>
      <c r="S38" s="283"/>
      <c r="T38" s="102" t="s">
        <v>37</v>
      </c>
      <c r="U38" s="87"/>
      <c r="V38" s="133">
        <f>AE91</f>
      </c>
      <c r="W38" s="3"/>
      <c r="X38" s="3"/>
      <c r="Y38" s="2">
        <f>$AA$5-AE38</f>
        <v>155</v>
      </c>
      <c r="Z38" s="23">
        <f>O38*7.75+O39</f>
        <v>0</v>
      </c>
      <c r="AA38" s="116">
        <f>IF(N38=0.5,N38,0)</f>
        <v>0</v>
      </c>
      <c r="AB38" s="116">
        <f>AB36+AA38</f>
        <v>0</v>
      </c>
      <c r="AC38" s="116">
        <f>AB38*7.75</f>
        <v>0</v>
      </c>
      <c r="AD38" s="6">
        <f>N38*7.75+N39</f>
        <v>0</v>
      </c>
      <c r="AE38" s="6">
        <f>AE36+AD38</f>
        <v>0</v>
      </c>
      <c r="AF38" s="6">
        <f>AE38*100-INT(AE38*100)</f>
        <v>0</v>
      </c>
      <c r="AG38" s="40">
        <f>AD38</f>
        <v>0</v>
      </c>
      <c r="AH38" s="37">
        <f>IF(AG38&lt;0,0,IF(AND(AD38&gt;=AL36,INT(AG38/7.75)=0),AM36,IF(AA38=0.5,0.5,INT(AG38/7.75))))</f>
        <v>0</v>
      </c>
      <c r="AI38" s="117">
        <f>IF(AD38=0,0,IF(AD38&gt;=AL36,IF((AI36+AL36)&gt;=$AD$7,$AD$7,AI36+AL36),IF(AF38=0.5,AI36+AD38,AI36+AD38)))</f>
        <v>0</v>
      </c>
      <c r="AJ38" s="38">
        <f>IF(AI38=0,0,IF(AL36&lt;=0,0,IF(AI38&gt;=$AD$7,$AG$7,IF(AF38=0.5,INT((AI38-3.875)/7.75)+0.5,INT(AI38/7.75)))))</f>
        <v>0</v>
      </c>
      <c r="AK38" s="39"/>
      <c r="AL38" s="38">
        <f>IF(AD38=0,0,IF($AD$7-AI38&gt;=0,IF(AF38=0.5,IF($AD$7-AI38&lt;=0,0,$AD$7-AI38),$AD$7-AI38),0))</f>
        <v>0</v>
      </c>
      <c r="AM38" s="38">
        <f>IF(AND(AH38=0,AH39=0),0,IF(AD38&gt;(AL36-3.875),0,IF(AF38=0.5,INT((AL38-3.875)/7.75)+0.5,INT(AL38/7.75))))</f>
        <v>0</v>
      </c>
      <c r="AN38" s="37"/>
      <c r="AO38" s="26"/>
    </row>
    <row r="39" spans="2:41" s="2" customFormat="1" ht="15" customHeight="1" thickBot="1">
      <c r="B39" s="72"/>
      <c r="C39" s="75"/>
      <c r="D39" s="76"/>
      <c r="E39" s="282"/>
      <c r="F39" s="56"/>
      <c r="G39" s="81" t="s">
        <v>2</v>
      </c>
      <c r="H39" s="56"/>
      <c r="I39" s="81" t="s">
        <v>3</v>
      </c>
      <c r="J39" s="56"/>
      <c r="K39" s="81" t="s">
        <v>4</v>
      </c>
      <c r="L39" s="61"/>
      <c r="M39" s="81" t="s">
        <v>6</v>
      </c>
      <c r="N39" s="109"/>
      <c r="O39" s="141">
        <f t="shared" si="0"/>
        <v>0</v>
      </c>
      <c r="P39" s="139">
        <f>IF(AND(AH38=0,AH39=0),0,IF(AND(AJ39=0,AK39=0),0,IF(AJ39=0,"",AJ39&amp;"時間")&amp;IF(AK39=0,"",AK39&amp;"分")))</f>
        <v>0</v>
      </c>
      <c r="Q39" s="135">
        <f>IF(AL38&lt;=0,0,IF(AM39=0,"",AM39&amp;"時間")&amp;IF(AN39=0,"",AN39&amp;"分"))</f>
        <v>0</v>
      </c>
      <c r="R39" s="162"/>
      <c r="S39" s="283"/>
      <c r="T39" s="150"/>
      <c r="U39" s="151"/>
      <c r="V39" s="150"/>
      <c r="W39" s="30"/>
      <c r="X39" s="30"/>
      <c r="Y39" s="30"/>
      <c r="Z39" s="23"/>
      <c r="AA39" s="24"/>
      <c r="AB39" s="24"/>
      <c r="AC39" s="24"/>
      <c r="AD39" s="30"/>
      <c r="AE39" s="30"/>
      <c r="AF39" s="30"/>
      <c r="AG39" s="30"/>
      <c r="AH39" s="43">
        <f>IF(AG38&lt;0,0,INT(AG38-AH38*7.75))</f>
        <v>0</v>
      </c>
      <c r="AI39" s="30"/>
      <c r="AJ39" s="30">
        <f>IF(AND(AH38=0,AH39=0),0,IF(AF38=0.5,INT(AI38-3.875-(AJ38-0.5)*7.75),INT(AI38-AJ38*7.75)))</f>
        <v>0</v>
      </c>
      <c r="AK39" s="30">
        <f>IF(AF38=0.5,(AI38-3.875-(AJ38-0.5)*7.75-INT(AJ39))*60,(AI38-AJ38*7.75-INT(AJ39))*60)</f>
        <v>0</v>
      </c>
      <c r="AL39" s="30"/>
      <c r="AM39" s="30">
        <f>IF(AF38=0.5,INT(AL38-3.875-(AM38-0.5)*7.75),INT(AL38-AM38*7.75))</f>
        <v>0</v>
      </c>
      <c r="AN39" s="30">
        <f>IF(AF38=0.5,(AL38-3.875-(AM38-0.5)*7.75-INT(AM39))*60,(AL38-AM38*7.75-INT(AM39))*60)</f>
        <v>0</v>
      </c>
      <c r="AO39" s="13"/>
    </row>
    <row r="40" spans="1:41" s="2" customFormat="1" ht="15" customHeight="1">
      <c r="A40" s="2">
        <v>16</v>
      </c>
      <c r="B40" s="72"/>
      <c r="C40" s="77"/>
      <c r="D40" s="78"/>
      <c r="E40" s="285"/>
      <c r="F40" s="54"/>
      <c r="G40" s="79" t="s">
        <v>2</v>
      </c>
      <c r="H40" s="55"/>
      <c r="I40" s="79" t="s">
        <v>3</v>
      </c>
      <c r="J40" s="55"/>
      <c r="K40" s="79" t="s">
        <v>4</v>
      </c>
      <c r="L40" s="59"/>
      <c r="M40" s="79" t="s">
        <v>5</v>
      </c>
      <c r="N40" s="107"/>
      <c r="O40" s="137">
        <f t="shared" si="0"/>
        <v>0</v>
      </c>
      <c r="P40" s="137">
        <f>AJ40</f>
        <v>0</v>
      </c>
      <c r="Q40" s="137">
        <f>AM40</f>
        <v>0</v>
      </c>
      <c r="R40" s="163">
        <f>IF(AD40=0,"",IF(Y40&gt;=0,"繰越","本年"))</f>
      </c>
      <c r="S40" s="283"/>
      <c r="T40" s="286" t="s">
        <v>68</v>
      </c>
      <c r="U40" s="287"/>
      <c r="V40" s="288"/>
      <c r="W40" s="166"/>
      <c r="X40" s="30"/>
      <c r="Y40" s="2">
        <f>$AA$5-AE40</f>
        <v>155</v>
      </c>
      <c r="Z40" s="23">
        <f>O40*7.75+O41</f>
        <v>0</v>
      </c>
      <c r="AA40" s="116">
        <f>IF(N40=0.5,N40,0)</f>
        <v>0</v>
      </c>
      <c r="AB40" s="116">
        <f>AB38+AA40</f>
        <v>0</v>
      </c>
      <c r="AC40" s="116">
        <f>AB40*7.75</f>
        <v>0</v>
      </c>
      <c r="AD40" s="6">
        <f>N40*7.75+N41</f>
        <v>0</v>
      </c>
      <c r="AE40" s="6">
        <f>AE38+AD40</f>
        <v>0</v>
      </c>
      <c r="AF40" s="6">
        <f>AE40*100-INT(AE40*100)</f>
        <v>0</v>
      </c>
      <c r="AG40" s="40">
        <f>AD40</f>
        <v>0</v>
      </c>
      <c r="AH40" s="37">
        <f>IF(AG40&lt;0,0,IF(AND(AD40&gt;=AL38,INT(AG40/7.75)=0),AM38,IF(AA40=0.5,0.5,INT(AG40/7.75))))</f>
        <v>0</v>
      </c>
      <c r="AI40" s="117">
        <f>IF(AD40=0,0,IF(AD40&gt;=AL38,IF((AI38+AL38)&gt;=$AD$7,$AD$7,AI38+AL38),IF(AF40=0.5,AI38+AD40,AI38+AD40)))</f>
        <v>0</v>
      </c>
      <c r="AJ40" s="38">
        <f>IF(AI40=0,0,IF(AL38&lt;=0,0,IF(AI40&gt;=$AD$7,$AG$7,IF(AF40=0.5,INT((AI40-3.875)/7.75)+0.5,INT(AI40/7.75)))))</f>
        <v>0</v>
      </c>
      <c r="AK40" s="39"/>
      <c r="AL40" s="38">
        <f>IF(AD40=0,0,IF($AD$7-AI40&gt;=0,IF(AF40=0.5,IF($AD$7-AI40&lt;=0,0,$AD$7-AI40),$AD$7-AI40),0))</f>
        <v>0</v>
      </c>
      <c r="AM40" s="38">
        <f>IF(AND(AH40=0,AH41=0),0,IF(AD40&gt;(AL38-3.875),0,IF(AF40=0.5,INT((AL40-3.875)/7.75)+0.5,INT(AL40/7.75))))</f>
        <v>0</v>
      </c>
      <c r="AN40" s="38"/>
      <c r="AO40" s="13"/>
    </row>
    <row r="41" spans="2:41" s="2" customFormat="1" ht="15" customHeight="1" thickBot="1">
      <c r="B41" s="72"/>
      <c r="C41" s="73"/>
      <c r="D41" s="74"/>
      <c r="E41" s="282"/>
      <c r="F41" s="54"/>
      <c r="G41" s="81" t="s">
        <v>2</v>
      </c>
      <c r="H41" s="56"/>
      <c r="I41" s="81" t="s">
        <v>3</v>
      </c>
      <c r="J41" s="56"/>
      <c r="K41" s="81" t="s">
        <v>4</v>
      </c>
      <c r="L41" s="61"/>
      <c r="M41" s="81" t="s">
        <v>6</v>
      </c>
      <c r="N41" s="109"/>
      <c r="O41" s="143">
        <f t="shared" si="0"/>
        <v>0</v>
      </c>
      <c r="P41" s="139">
        <f>IF(AND(AH40=0,AH41=0),0,IF(AND(AJ41=0,AK41=0),0,IF(AJ41=0,"",AJ41&amp;"時間")&amp;IF(AK41=0,"",AK41&amp;"分")))</f>
        <v>0</v>
      </c>
      <c r="Q41" s="145">
        <f>IF(AL40&lt;=0,0,IF(AM41=0,"",AM41&amp;"時間")&amp;IF(AN41=0,"",AN41&amp;"分"))</f>
        <v>0</v>
      </c>
      <c r="R41" s="164"/>
      <c r="S41" s="283"/>
      <c r="T41" s="289" t="str">
        <f>IF(AE90&gt;AA5,IF(AA6="","0",AA6),IF(AE91="","0",AE91))</f>
        <v>0</v>
      </c>
      <c r="U41" s="290"/>
      <c r="V41" s="291"/>
      <c r="W41" s="166"/>
      <c r="X41" s="30"/>
      <c r="Y41" s="30"/>
      <c r="Z41" s="23"/>
      <c r="AA41" s="24"/>
      <c r="AB41" s="24"/>
      <c r="AC41" s="24"/>
      <c r="AD41" s="30"/>
      <c r="AE41" s="30"/>
      <c r="AF41" s="30"/>
      <c r="AG41" s="30"/>
      <c r="AH41" s="43">
        <f>IF(AG40&lt;0,0,INT(AG40-AH40*7.75))</f>
        <v>0</v>
      </c>
      <c r="AI41" s="30"/>
      <c r="AJ41" s="30">
        <f>IF(AND(AH40=0,AH41=0),0,IF(AF40=0.5,INT(AI40-3.875-(AJ40-0.5)*7.75),INT(AI40-AJ40*7.75)))</f>
        <v>0</v>
      </c>
      <c r="AK41" s="30">
        <f>IF(AF40=0.5,(AI40-3.875-(AJ40-0.5)*7.75-INT(AJ41))*60,(AI40-AJ40*7.75-INT(AJ41))*60)</f>
        <v>0</v>
      </c>
      <c r="AL41" s="30"/>
      <c r="AM41" s="30">
        <f>IF(AF40=0.5,INT(AL40-3.875-(AM40-0.5)*7.75),INT(AL40-AM40*7.75))</f>
        <v>0</v>
      </c>
      <c r="AN41" s="30">
        <f>IF(AF40=0.5,(AL40-3.875-(AM40-0.5)*7.75-INT(AM41))*60,(AL40-AM40*7.75-INT(AM41))*60)</f>
        <v>0</v>
      </c>
      <c r="AO41" s="13"/>
    </row>
    <row r="42" spans="1:41" s="2" customFormat="1" ht="15" customHeight="1">
      <c r="A42" s="2">
        <v>17</v>
      </c>
      <c r="B42" s="72"/>
      <c r="C42" s="75"/>
      <c r="D42" s="76"/>
      <c r="E42" s="285"/>
      <c r="F42" s="55"/>
      <c r="G42" s="16" t="s">
        <v>2</v>
      </c>
      <c r="H42" s="54"/>
      <c r="I42" s="16" t="s">
        <v>3</v>
      </c>
      <c r="J42" s="54"/>
      <c r="K42" s="16" t="s">
        <v>4</v>
      </c>
      <c r="L42" s="62"/>
      <c r="M42" s="16" t="s">
        <v>5</v>
      </c>
      <c r="N42" s="107"/>
      <c r="O42" s="137">
        <f t="shared" si="0"/>
        <v>0</v>
      </c>
      <c r="P42" s="137">
        <f>AJ42</f>
        <v>0</v>
      </c>
      <c r="Q42" s="137">
        <f>AM42</f>
        <v>0</v>
      </c>
      <c r="R42" s="162">
        <f>IF(AD42=0,"",IF(Y42&gt;=0,"繰越","本年"))</f>
      </c>
      <c r="S42" s="283"/>
      <c r="T42" s="292" t="s">
        <v>69</v>
      </c>
      <c r="U42" s="293"/>
      <c r="V42" s="294"/>
      <c r="W42" s="189"/>
      <c r="X42" s="30"/>
      <c r="Y42" s="2">
        <f>$AA$5-AE42</f>
        <v>155</v>
      </c>
      <c r="Z42" s="23">
        <f>O42*7.75+O43</f>
        <v>0</v>
      </c>
      <c r="AA42" s="116">
        <f>IF(N42=0.5,N42,0)</f>
        <v>0</v>
      </c>
      <c r="AB42" s="116">
        <f>AB40+AA42</f>
        <v>0</v>
      </c>
      <c r="AC42" s="116">
        <f>AB42*7.75</f>
        <v>0</v>
      </c>
      <c r="AD42" s="6">
        <f>N42*7.75+N43</f>
        <v>0</v>
      </c>
      <c r="AE42" s="6">
        <f>AE40+AD42</f>
        <v>0</v>
      </c>
      <c r="AF42" s="6">
        <f>AE42*100-INT(AE42*100)</f>
        <v>0</v>
      </c>
      <c r="AG42" s="40">
        <f>AD42</f>
        <v>0</v>
      </c>
      <c r="AH42" s="37">
        <f>IF(AG42&lt;0,0,IF(AND(AD42&gt;=AL40,INT(AG42/7.75)=0),AM40,IF(AA42=0.5,0.5,INT(AG42/7.75))))</f>
        <v>0</v>
      </c>
      <c r="AI42" s="117">
        <f>IF(AD42=0,0,IF(AD42&gt;=AL40,IF((AI40+AL40)&gt;=$AD$7,$AD$7,AI40+AL40),IF(AF42=0.5,AI40+AD42,AI40+AD42)))</f>
        <v>0</v>
      </c>
      <c r="AJ42" s="38">
        <f>IF(AI42=0,0,IF(AL40&lt;=0,0,IF(AI42&gt;=$AD$7,$AG$7,IF(AF42=0.5,INT((AI42-3.875)/7.75)+0.5,INT(AI42/7.75)))))</f>
        <v>0</v>
      </c>
      <c r="AK42" s="39"/>
      <c r="AL42" s="38">
        <f>IF(AD42=0,0,IF($AD$7-AI42&gt;=0,IF(AF42=0.5,IF($AD$7-AI42&lt;=0,0,$AD$7-AI42),$AD$7-AI42),0))</f>
        <v>0</v>
      </c>
      <c r="AM42" s="38">
        <f>IF(AND(AH42=0,AH43=0),0,IF(AD42&gt;(AL40-3.875),0,IF(AF42=0.5,INT((AL42-3.875)/7.75)+0.5,INT(AL42/7.75))))</f>
        <v>0</v>
      </c>
      <c r="AN42" s="38"/>
      <c r="AO42" s="13"/>
    </row>
    <row r="43" spans="2:41" s="2" customFormat="1" ht="15" customHeight="1" thickBot="1">
      <c r="B43" s="72"/>
      <c r="C43" s="75"/>
      <c r="D43" s="76"/>
      <c r="E43" s="282"/>
      <c r="F43" s="56"/>
      <c r="G43" s="16" t="s">
        <v>2</v>
      </c>
      <c r="H43" s="54"/>
      <c r="I43" s="16" t="s">
        <v>3</v>
      </c>
      <c r="J43" s="54"/>
      <c r="K43" s="16" t="s">
        <v>4</v>
      </c>
      <c r="L43" s="62"/>
      <c r="M43" s="16" t="s">
        <v>6</v>
      </c>
      <c r="N43" s="109"/>
      <c r="O43" s="141">
        <f t="shared" si="0"/>
        <v>0</v>
      </c>
      <c r="P43" s="139">
        <f>IF(AND(AH42=0,AH43=0),0,IF(AND(AJ43=0,AK43=0),0,IF(AJ43=0,"",AJ43&amp;"時間")&amp;IF(AK43=0,"",AK43&amp;"分")))</f>
        <v>0</v>
      </c>
      <c r="Q43" s="135">
        <f>IF(AL42&lt;=0,0,IF(AM43=0,"",AM43&amp;"時間")&amp;IF(AN43=0,"",AN43&amp;"分"))</f>
        <v>0</v>
      </c>
      <c r="R43" s="162"/>
      <c r="S43" s="283"/>
      <c r="T43" s="295" t="str">
        <f>IF(AG91="","0",AG91)</f>
        <v>20日</v>
      </c>
      <c r="U43" s="296"/>
      <c r="V43" s="297"/>
      <c r="W43" s="189"/>
      <c r="X43" s="30"/>
      <c r="Y43" s="30"/>
      <c r="Z43" s="23"/>
      <c r="AA43" s="24"/>
      <c r="AB43" s="24"/>
      <c r="AC43" s="24"/>
      <c r="AD43" s="30"/>
      <c r="AE43" s="30"/>
      <c r="AF43" s="30"/>
      <c r="AG43" s="30"/>
      <c r="AH43" s="43">
        <f>IF(AG42&lt;0,0,INT(AG42-AH42*7.75))</f>
        <v>0</v>
      </c>
      <c r="AI43" s="30"/>
      <c r="AJ43" s="30">
        <f>IF(AND(AH42=0,AH43=0),0,IF(AF42=0.5,INT(AI42-3.875-(AJ42-0.5)*7.75),INT(AI42-AJ42*7.75)))</f>
        <v>0</v>
      </c>
      <c r="AK43" s="30">
        <f>IF(AF42=0.5,(AI42-3.875-(AJ42-0.5)*7.75-INT(AJ43))*60,(AI42-AJ42*7.75-INT(AJ43))*60)</f>
        <v>0</v>
      </c>
      <c r="AL43" s="30"/>
      <c r="AM43" s="30">
        <f>IF(AF42=0.5,INT(AL42-3.875-(AM42-0.5)*7.75),INT(AL42-AM42*7.75))</f>
        <v>0</v>
      </c>
      <c r="AN43" s="30">
        <f>IF(AF42=0.5,(AL42-3.875-(AM42-0.5)*7.75-INT(AM43))*60,(AL42-AM42*7.75-INT(AM43))*60)</f>
        <v>0</v>
      </c>
      <c r="AO43" s="13"/>
    </row>
    <row r="44" spans="1:41" s="2" customFormat="1" ht="15" customHeight="1">
      <c r="A44" s="2">
        <v>18</v>
      </c>
      <c r="B44" s="72"/>
      <c r="C44" s="77"/>
      <c r="D44" s="78"/>
      <c r="E44" s="285"/>
      <c r="F44" s="54"/>
      <c r="G44" s="79" t="s">
        <v>2</v>
      </c>
      <c r="H44" s="55"/>
      <c r="I44" s="79" t="s">
        <v>3</v>
      </c>
      <c r="J44" s="55"/>
      <c r="K44" s="79" t="s">
        <v>4</v>
      </c>
      <c r="L44" s="59"/>
      <c r="M44" s="79" t="s">
        <v>5</v>
      </c>
      <c r="N44" s="107"/>
      <c r="O44" s="137">
        <f t="shared" si="0"/>
        <v>0</v>
      </c>
      <c r="P44" s="137">
        <f>AJ44</f>
        <v>0</v>
      </c>
      <c r="Q44" s="137">
        <f>AM44</f>
        <v>0</v>
      </c>
      <c r="R44" s="163">
        <f>IF(AD44=0,"",IF(Y44&gt;=0,"繰越","本年"))</f>
      </c>
      <c r="S44" s="283"/>
      <c r="T44" s="299" t="s">
        <v>70</v>
      </c>
      <c r="U44" s="300"/>
      <c r="V44" s="301"/>
      <c r="W44" s="190"/>
      <c r="X44" s="30"/>
      <c r="Y44" s="2">
        <f>$AA$5-AE44</f>
        <v>155</v>
      </c>
      <c r="Z44" s="23">
        <f>O44*7.75+O45</f>
        <v>0</v>
      </c>
      <c r="AA44" s="116">
        <f>IF(N44=0.5,N44,0)</f>
        <v>0</v>
      </c>
      <c r="AB44" s="116">
        <f>AB42+AA44</f>
        <v>0</v>
      </c>
      <c r="AC44" s="116">
        <f>AB44*7.75</f>
        <v>0</v>
      </c>
      <c r="AD44" s="6">
        <f>N44*7.75+N45</f>
        <v>0</v>
      </c>
      <c r="AE44" s="6">
        <f>AE42+AD44</f>
        <v>0</v>
      </c>
      <c r="AF44" s="6">
        <f>AE44*100-INT(AE44*100)</f>
        <v>0</v>
      </c>
      <c r="AG44" s="40">
        <f>AD44</f>
        <v>0</v>
      </c>
      <c r="AH44" s="37">
        <f>IF(AG44&lt;0,0,IF(AND(AD44&gt;=AL42,INT(AG44/7.75)=0),AM42,IF(AA44=0.5,0.5,INT(AG44/7.75))))</f>
        <v>0</v>
      </c>
      <c r="AI44" s="117">
        <f>IF(AD44=0,0,IF(AD44&gt;=AL42,IF((AI42+AL42)&gt;=$AD$7,$AD$7,AI42+AL42),IF(AF44=0.5,AI42+AD44,AI42+AD44)))</f>
        <v>0</v>
      </c>
      <c r="AJ44" s="38">
        <f>IF(AI44=0,0,IF(AL42&lt;=0,0,IF(AI44&gt;=$AD$7,$AG$7,IF(AF44=0.5,INT((AI44-3.875)/7.75)+0.5,INT(AI44/7.75)))))</f>
        <v>0</v>
      </c>
      <c r="AK44" s="39"/>
      <c r="AL44" s="38">
        <f>IF(AD44=0,0,IF($AD$7-AI44&gt;=0,IF(AF44=0.5,IF($AD$7-AI44&lt;=0,0,$AD$7-AI44),$AD$7-AI44),0))</f>
        <v>0</v>
      </c>
      <c r="AM44" s="38">
        <f>IF(AND(AH44=0,AH45=0),0,IF(AD44&gt;(AL42-3.875),0,IF(AF44=0.5,INT((AL44-3.875)/7.75)+0.5,INT(AL44/7.75))))</f>
        <v>0</v>
      </c>
      <c r="AN44" s="38"/>
      <c r="AO44" s="13"/>
    </row>
    <row r="45" spans="2:41" s="2" customFormat="1" ht="15" customHeight="1" thickBot="1">
      <c r="B45" s="72"/>
      <c r="C45" s="73"/>
      <c r="D45" s="74"/>
      <c r="E45" s="282"/>
      <c r="F45" s="167"/>
      <c r="G45" s="81" t="s">
        <v>2</v>
      </c>
      <c r="H45" s="56"/>
      <c r="I45" s="81" t="s">
        <v>3</v>
      </c>
      <c r="J45" s="56"/>
      <c r="K45" s="81" t="s">
        <v>4</v>
      </c>
      <c r="L45" s="61"/>
      <c r="M45" s="81" t="s">
        <v>6</v>
      </c>
      <c r="N45" s="109"/>
      <c r="O45" s="143">
        <f t="shared" si="0"/>
        <v>0</v>
      </c>
      <c r="P45" s="139">
        <f>IF(AND(AH44=0,AH45=0),0,IF(AND(AJ45=0,AK45=0),0,IF(AJ45=0,"",AJ45&amp;"時間")&amp;IF(AK45=0,"",AK45&amp;"分")))</f>
        <v>0</v>
      </c>
      <c r="Q45" s="145">
        <f>IF(AL44&lt;=0,0,IF(AM45=0,"",AM45&amp;"時間")&amp;IF(AN45=0,"",AN45&amp;"分"))</f>
        <v>0</v>
      </c>
      <c r="R45" s="164"/>
      <c r="S45" s="283"/>
      <c r="T45" s="289" t="str">
        <f>IF(AI91="","0",AI91)</f>
        <v>0</v>
      </c>
      <c r="U45" s="290"/>
      <c r="V45" s="291"/>
      <c r="W45" s="166"/>
      <c r="X45" s="30"/>
      <c r="Y45" s="30"/>
      <c r="Z45" s="23"/>
      <c r="AA45" s="24"/>
      <c r="AB45" s="24"/>
      <c r="AC45" s="24"/>
      <c r="AD45" s="30"/>
      <c r="AE45" s="30"/>
      <c r="AF45" s="30"/>
      <c r="AG45" s="30"/>
      <c r="AH45" s="43">
        <f>IF(AG44&lt;0,0,INT(AG44-AH44*7.75))</f>
        <v>0</v>
      </c>
      <c r="AI45" s="30"/>
      <c r="AJ45" s="30">
        <f>IF(AND(AH44=0,AH45=0),0,IF(AF44=0.5,INT(AI44-3.875-(AJ44-0.5)*7.75),INT(AI44-AJ44*7.75)))</f>
        <v>0</v>
      </c>
      <c r="AK45" s="30">
        <f>IF(AF44=0.5,(AI44-3.875-(AJ44-0.5)*7.75-INT(AJ45))*60,(AI44-AJ44*7.75-INT(AJ45))*60)</f>
        <v>0</v>
      </c>
      <c r="AL45" s="30"/>
      <c r="AM45" s="30">
        <f>IF(AF44=0.5,INT(AL44-3.875-(AM44-0.5)*7.75),INT(AL44-AM44*7.75))</f>
        <v>0</v>
      </c>
      <c r="AN45" s="30">
        <f>IF(AF44=0.5,(AL44-3.875-(AM44-0.5)*7.75-INT(AM45))*60,(AL44-AM44*7.75-INT(AM45))*60)</f>
        <v>0</v>
      </c>
      <c r="AO45" s="13"/>
    </row>
    <row r="46" spans="1:41" s="2" customFormat="1" ht="15" customHeight="1">
      <c r="A46" s="2">
        <v>19</v>
      </c>
      <c r="B46" s="72"/>
      <c r="C46" s="75"/>
      <c r="D46" s="76"/>
      <c r="E46" s="203"/>
      <c r="F46" s="54"/>
      <c r="G46" s="79" t="s">
        <v>2</v>
      </c>
      <c r="H46" s="55"/>
      <c r="I46" s="79" t="s">
        <v>3</v>
      </c>
      <c r="J46" s="55"/>
      <c r="K46" s="79" t="s">
        <v>4</v>
      </c>
      <c r="L46" s="59"/>
      <c r="M46" s="79" t="s">
        <v>5</v>
      </c>
      <c r="N46" s="107"/>
      <c r="O46" s="137">
        <f t="shared" si="0"/>
        <v>0</v>
      </c>
      <c r="P46" s="137">
        <f>AJ46</f>
        <v>0</v>
      </c>
      <c r="Q46" s="137">
        <f>AM46</f>
        <v>0</v>
      </c>
      <c r="R46" s="163">
        <f>IF(AD46=0,"",IF(Y46&gt;=0,"繰越","本年"))</f>
      </c>
      <c r="S46" s="166"/>
      <c r="T46" s="286" t="s">
        <v>71</v>
      </c>
      <c r="U46" s="287"/>
      <c r="V46" s="288"/>
      <c r="W46" s="166"/>
      <c r="X46" s="30"/>
      <c r="Y46" s="2">
        <f>$AA$5-AE46</f>
        <v>155</v>
      </c>
      <c r="Z46" s="23">
        <f>O46*7.75+O47</f>
        <v>0</v>
      </c>
      <c r="AA46" s="116">
        <f>IF(N46=0.5,N46,0)</f>
        <v>0</v>
      </c>
      <c r="AB46" s="116">
        <f>AB44+AA46</f>
        <v>0</v>
      </c>
      <c r="AC46" s="116">
        <f>AB46*7.75</f>
        <v>0</v>
      </c>
      <c r="AD46" s="6">
        <f>N46*7.75+N47</f>
        <v>0</v>
      </c>
      <c r="AE46" s="6">
        <f>AE44+AD46</f>
        <v>0</v>
      </c>
      <c r="AF46" s="6">
        <f>AE46*100-INT(AE46*100)</f>
        <v>0</v>
      </c>
      <c r="AG46" s="40">
        <f>AD46</f>
        <v>0</v>
      </c>
      <c r="AH46" s="37">
        <f>IF(AG46&lt;0,0,IF(AND(AD46&gt;=AL44,INT(AG46/7.75)=0),AM44,IF(AA46=0.5,0.5,INT(AG46/7.75))))</f>
        <v>0</v>
      </c>
      <c r="AI46" s="117">
        <f>IF(AD46=0,0,IF(AD46&gt;=AL44,IF((AI44+AL44)&gt;=$AD$7,$AD$7,AI44+AL44),IF(AF46=0.5,AI44+AD46,AI44+AD46)))</f>
        <v>0</v>
      </c>
      <c r="AJ46" s="38">
        <f>IF(AI46=0,0,IF(AL44&lt;=0,0,IF(AI46&gt;=$AD$7,$AG$7,IF(AF46=0.5,INT((AI46-3.875)/7.75)+0.5,INT(AI46/7.75)))))</f>
        <v>0</v>
      </c>
      <c r="AK46" s="39"/>
      <c r="AL46" s="38">
        <f>IF(AD46=0,0,IF($AD$7-AI46&gt;=0,IF(AF46=0.5,IF($AD$7-AI46&lt;=0,0,$AD$7-AI46),$AD$7-AI46),0))</f>
        <v>0</v>
      </c>
      <c r="AM46" s="38">
        <f>IF(AND(AH46=0,AH47=0),0,IF(AD46&gt;(AL44-3.875),0,IF(AF46=0.5,INT((AL46-3.875)/7.75)+0.5,INT(AL46/7.75))))</f>
        <v>0</v>
      </c>
      <c r="AN46" s="38"/>
      <c r="AO46" s="13"/>
    </row>
    <row r="47" spans="2:41" s="2" customFormat="1" ht="15" customHeight="1" thickBot="1">
      <c r="B47" s="72"/>
      <c r="C47" s="168"/>
      <c r="D47" s="74"/>
      <c r="E47" s="202"/>
      <c r="F47" s="56"/>
      <c r="G47" s="81" t="s">
        <v>2</v>
      </c>
      <c r="H47" s="56"/>
      <c r="I47" s="81" t="s">
        <v>3</v>
      </c>
      <c r="J47" s="56"/>
      <c r="K47" s="81" t="s">
        <v>4</v>
      </c>
      <c r="L47" s="61"/>
      <c r="M47" s="81" t="s">
        <v>6</v>
      </c>
      <c r="N47" s="109"/>
      <c r="O47" s="143">
        <f t="shared" si="0"/>
        <v>0</v>
      </c>
      <c r="P47" s="139">
        <f>IF(AND(AH46=0,AH47=0),0,IF(AND(AJ47=0,AK47=0),0,IF(AJ47=0,"",AJ47&amp;"時間")&amp;IF(AK47=0,"",AK47&amp;"分")))</f>
        <v>0</v>
      </c>
      <c r="Q47" s="145">
        <f>IF(AL46&lt;=0,0,IF(AM47=0,"",AM47&amp;"時間")&amp;IF(AN47=0,"",AN47&amp;"分"))</f>
        <v>0</v>
      </c>
      <c r="R47" s="164"/>
      <c r="S47" s="166"/>
      <c r="T47" s="289" t="str">
        <f>IF(AI94="","0",AI94)</f>
        <v>20日</v>
      </c>
      <c r="U47" s="290"/>
      <c r="V47" s="291"/>
      <c r="W47" s="166"/>
      <c r="X47" s="30"/>
      <c r="Y47" s="30"/>
      <c r="Z47" s="23"/>
      <c r="AA47" s="24"/>
      <c r="AB47" s="24"/>
      <c r="AC47" s="24"/>
      <c r="AD47" s="30"/>
      <c r="AE47" s="30"/>
      <c r="AF47" s="30"/>
      <c r="AG47" s="30"/>
      <c r="AH47" s="43">
        <f>IF(AG46&lt;0,0,INT(AG46-AH46*7.75))</f>
        <v>0</v>
      </c>
      <c r="AI47" s="30"/>
      <c r="AJ47" s="30">
        <f>IF(AND(AH46=0,AH47=0),0,IF(AF46=0.5,INT(AI46-3.875-(AJ46-0.5)*7.75),INT(AI46-AJ46*7.75)))</f>
        <v>0</v>
      </c>
      <c r="AK47" s="30">
        <f>IF(AF46=0.5,(AI46-3.875-(AJ46-0.5)*7.75-INT(AJ47))*60,(AI46-AJ46*7.75-INT(AJ47))*60)</f>
        <v>0</v>
      </c>
      <c r="AL47" s="30"/>
      <c r="AM47" s="30">
        <f>IF(AF46=0.5,INT(AL46-3.875-(AM46-0.5)*7.75),INT(AL46-AM46*7.75))</f>
        <v>0</v>
      </c>
      <c r="AN47" s="30">
        <f>IF(AF46=0.5,(AL46-3.875-(AM46-0.5)*7.75-INT(AM47))*60,(AL46-AM46*7.75-INT(AM47))*60)</f>
        <v>0</v>
      </c>
      <c r="AO47" s="13"/>
    </row>
    <row r="48" spans="1:41" s="2" customFormat="1" ht="15" customHeight="1">
      <c r="A48" s="2">
        <v>20</v>
      </c>
      <c r="B48" s="72"/>
      <c r="C48" s="75"/>
      <c r="D48" s="76"/>
      <c r="E48" s="203"/>
      <c r="F48" s="54"/>
      <c r="G48" s="79" t="s">
        <v>2</v>
      </c>
      <c r="H48" s="55"/>
      <c r="I48" s="79" t="s">
        <v>3</v>
      </c>
      <c r="J48" s="55"/>
      <c r="K48" s="79" t="s">
        <v>4</v>
      </c>
      <c r="L48" s="59"/>
      <c r="M48" s="79" t="s">
        <v>5</v>
      </c>
      <c r="N48" s="107"/>
      <c r="O48" s="137">
        <f t="shared" si="0"/>
        <v>0</v>
      </c>
      <c r="P48" s="137">
        <f>AJ48</f>
        <v>0</v>
      </c>
      <c r="Q48" s="137">
        <f>AM48</f>
        <v>0</v>
      </c>
      <c r="R48" s="163">
        <f>IF(AD48=0,"",IF(Y48&gt;=0,"繰越","本年"))</f>
      </c>
      <c r="S48" s="166"/>
      <c r="T48" s="88"/>
      <c r="U48" s="88"/>
      <c r="V48" s="89"/>
      <c r="W48" s="30"/>
      <c r="X48" s="30"/>
      <c r="Y48" s="2">
        <f>$AA$5-AE48</f>
        <v>155</v>
      </c>
      <c r="Z48" s="23">
        <f>O48*7.75+O49</f>
        <v>0</v>
      </c>
      <c r="AA48" s="116">
        <f>IF(N48=0.5,N48,0)</f>
        <v>0</v>
      </c>
      <c r="AB48" s="116">
        <f>AB46+AA48</f>
        <v>0</v>
      </c>
      <c r="AC48" s="116">
        <f>AB48*7.75</f>
        <v>0</v>
      </c>
      <c r="AD48" s="6">
        <f>N48*7.75+N49</f>
        <v>0</v>
      </c>
      <c r="AE48" s="6">
        <f>AE46+AD48</f>
        <v>0</v>
      </c>
      <c r="AF48" s="6">
        <f>AE48*100-INT(AE48*100)</f>
        <v>0</v>
      </c>
      <c r="AG48" s="40">
        <f>AD48</f>
        <v>0</v>
      </c>
      <c r="AH48" s="37">
        <f>IF(AG48&lt;0,0,IF(AND(AD48&gt;=AL46,INT(AG48/7.75)=0),AM46,IF(AA48=0.5,0.5,INT(AG48/7.75))))</f>
        <v>0</v>
      </c>
      <c r="AI48" s="117">
        <f>IF(AD48=0,0,IF(AD48&gt;=AL46,IF((AI46+AL46)&gt;=$AD$7,$AD$7,AI46+AL46),IF(AF48=0.5,AI46+AD48,AI46+AD48)))</f>
        <v>0</v>
      </c>
      <c r="AJ48" s="38">
        <f>IF(AI48=0,0,IF(AL46&lt;=0,0,IF(AI48&gt;=$AD$7,$AG$7,IF(AF48=0.5,INT((AI48-3.875)/7.75)+0.5,INT(AI48/7.75)))))</f>
        <v>0</v>
      </c>
      <c r="AK48" s="39"/>
      <c r="AL48" s="38">
        <f>IF(AD48=0,0,IF($AD$7-AI48&gt;=0,IF(AF48=0.5,IF($AD$7-AI48&lt;=0,0,$AD$7-AI48),$AD$7-AI48),0))</f>
        <v>0</v>
      </c>
      <c r="AM48" s="38">
        <f>IF(AND(AH48=0,AH49=0),0,IF(AD48&gt;(AL46-3.875),0,IF(AF48=0.5,INT((AL48-3.875)/7.75)+0.5,INT(AL48/7.75))))</f>
        <v>0</v>
      </c>
      <c r="AN48" s="38"/>
      <c r="AO48" s="13"/>
    </row>
    <row r="49" spans="2:41" s="2" customFormat="1" ht="15" customHeight="1">
      <c r="B49" s="72"/>
      <c r="C49" s="168"/>
      <c r="D49" s="74"/>
      <c r="E49" s="202"/>
      <c r="F49" s="56"/>
      <c r="G49" s="81" t="s">
        <v>2</v>
      </c>
      <c r="H49" s="56"/>
      <c r="I49" s="81" t="s">
        <v>3</v>
      </c>
      <c r="J49" s="56"/>
      <c r="K49" s="81" t="s">
        <v>4</v>
      </c>
      <c r="L49" s="61"/>
      <c r="M49" s="81" t="s">
        <v>6</v>
      </c>
      <c r="N49" s="109"/>
      <c r="O49" s="143">
        <f t="shared" si="0"/>
        <v>0</v>
      </c>
      <c r="P49" s="139">
        <f>IF(AND(AH48=0,AH49=0),0,IF(AND(AJ49=0,AK49=0),0,IF(AJ49=0,"",AJ49&amp;"時間")&amp;IF(AK49=0,"",AK49&amp;"分")))</f>
        <v>0</v>
      </c>
      <c r="Q49" s="145">
        <f>IF(AL48&lt;=0,0,IF(AM49=0,"",AM49&amp;"時間")&amp;IF(AN49=0,"",AN49&amp;"分"))</f>
        <v>0</v>
      </c>
      <c r="R49" s="164"/>
      <c r="S49" s="166"/>
      <c r="T49" s="88"/>
      <c r="U49" s="88"/>
      <c r="V49" s="89"/>
      <c r="W49" s="30"/>
      <c r="X49" s="30"/>
      <c r="Y49" s="30"/>
      <c r="Z49" s="23"/>
      <c r="AA49" s="24"/>
      <c r="AB49" s="24"/>
      <c r="AC49" s="24"/>
      <c r="AD49" s="30"/>
      <c r="AE49" s="30"/>
      <c r="AF49" s="30"/>
      <c r="AG49" s="30"/>
      <c r="AH49" s="43">
        <f>IF(AG48&lt;0,0,INT(AG48-AH48*7.75))</f>
        <v>0</v>
      </c>
      <c r="AI49" s="30"/>
      <c r="AJ49" s="30">
        <f>IF(AND(AH48=0,AH49=0),0,IF(AF48=0.5,INT(AI48-3.875-(AJ48-0.5)*7.75),INT(AI48-AJ48*7.75)))</f>
        <v>0</v>
      </c>
      <c r="AK49" s="30">
        <f>IF(AF48=0.5,(AI48-3.875-(AJ48-0.5)*7.75-INT(AJ49))*60,(AI48-AJ48*7.75-INT(AJ49))*60)</f>
        <v>0</v>
      </c>
      <c r="AL49" s="30"/>
      <c r="AM49" s="30">
        <f>IF(AF48=0.5,INT(AL48-3.875-(AM48-0.5)*7.75),INT(AL48-AM48*7.75))</f>
        <v>0</v>
      </c>
      <c r="AN49" s="30">
        <f>IF(AF48=0.5,(AL48-3.875-(AM48-0.5)*7.75-INT(AM49))*60,(AL48-AM48*7.75-INT(AM49))*60)</f>
        <v>0</v>
      </c>
      <c r="AO49" s="13"/>
    </row>
    <row r="50" spans="1:41" s="2" customFormat="1" ht="15" customHeight="1">
      <c r="A50" s="2">
        <v>21</v>
      </c>
      <c r="B50" s="72"/>
      <c r="C50" s="75"/>
      <c r="D50" s="76"/>
      <c r="E50" s="203"/>
      <c r="F50" s="54"/>
      <c r="G50" s="79" t="s">
        <v>2</v>
      </c>
      <c r="H50" s="55"/>
      <c r="I50" s="79" t="s">
        <v>3</v>
      </c>
      <c r="J50" s="55"/>
      <c r="K50" s="79" t="s">
        <v>4</v>
      </c>
      <c r="L50" s="59"/>
      <c r="M50" s="79" t="s">
        <v>5</v>
      </c>
      <c r="N50" s="107"/>
      <c r="O50" s="137">
        <f t="shared" si="0"/>
        <v>0</v>
      </c>
      <c r="P50" s="137">
        <f>AJ50</f>
        <v>0</v>
      </c>
      <c r="Q50" s="137">
        <f>AM50</f>
        <v>0</v>
      </c>
      <c r="R50" s="163">
        <f>IF(AD50=0,"",IF(Y50&gt;=0,"繰越","本年"))</f>
      </c>
      <c r="S50" s="166"/>
      <c r="T50" s="88"/>
      <c r="U50" s="88"/>
      <c r="V50" s="89"/>
      <c r="W50" s="30"/>
      <c r="X50" s="30"/>
      <c r="Y50" s="2">
        <f>$AA$5-AE50</f>
        <v>155</v>
      </c>
      <c r="Z50" s="23">
        <f>O50*7.75+O51</f>
        <v>0</v>
      </c>
      <c r="AA50" s="116">
        <f>IF(N50=0.5,N50,0)</f>
        <v>0</v>
      </c>
      <c r="AB50" s="116">
        <f>AB48+AA50</f>
        <v>0</v>
      </c>
      <c r="AC50" s="116">
        <f>AB50*7.75</f>
        <v>0</v>
      </c>
      <c r="AD50" s="6">
        <f>N50*7.75+N51</f>
        <v>0</v>
      </c>
      <c r="AE50" s="6">
        <f>AE48+AD50</f>
        <v>0</v>
      </c>
      <c r="AF50" s="6">
        <f>AE50*100-INT(AE50*100)</f>
        <v>0</v>
      </c>
      <c r="AG50" s="40">
        <f>AD50</f>
        <v>0</v>
      </c>
      <c r="AH50" s="37">
        <f>IF(AG50&lt;0,0,IF(AND(AD50&gt;=AL48,INT(AG50/7.75)=0),AM48,IF(AA50=0.5,0.5,INT(AG50/7.75))))</f>
        <v>0</v>
      </c>
      <c r="AI50" s="117">
        <f>IF(AD50=0,0,IF(AD50&gt;=AL48,IF((AI48+AL48)&gt;=$AD$7,$AD$7,AI48+AL48),IF(AF50=0.5,AI48+AD50,AI48+AD50)))</f>
        <v>0</v>
      </c>
      <c r="AJ50" s="38">
        <f>IF(AI50=0,0,IF(AL48&lt;=0,0,IF(AI50&gt;=$AD$7,$AG$7,IF(AF50=0.5,INT((AI50-3.875)/7.75)+0.5,INT(AI50/7.75)))))</f>
        <v>0</v>
      </c>
      <c r="AK50" s="39"/>
      <c r="AL50" s="38">
        <f>IF(AD50=0,0,IF($AD$7-AI50&gt;=0,IF(AF50=0.5,IF($AD$7-AI50&lt;=0,0,$AD$7-AI50),$AD$7-AI50),0))</f>
        <v>0</v>
      </c>
      <c r="AM50" s="38">
        <f>IF(AND(AH50=0,AH51=0),0,IF(AD50&gt;(AL48-3.875),0,IF(AF50=0.5,INT((AL50-3.875)/7.75)+0.5,INT(AL50/7.75))))</f>
        <v>0</v>
      </c>
      <c r="AN50" s="38"/>
      <c r="AO50" s="13"/>
    </row>
    <row r="51" spans="2:41" s="2" customFormat="1" ht="15" customHeight="1">
      <c r="B51" s="72"/>
      <c r="C51" s="168"/>
      <c r="D51" s="74"/>
      <c r="E51" s="202"/>
      <c r="F51" s="56"/>
      <c r="G51" s="81" t="s">
        <v>2</v>
      </c>
      <c r="H51" s="56"/>
      <c r="I51" s="81" t="s">
        <v>3</v>
      </c>
      <c r="J51" s="56"/>
      <c r="K51" s="81" t="s">
        <v>4</v>
      </c>
      <c r="L51" s="61"/>
      <c r="M51" s="81" t="s">
        <v>6</v>
      </c>
      <c r="N51" s="109"/>
      <c r="O51" s="143">
        <f t="shared" si="0"/>
        <v>0</v>
      </c>
      <c r="P51" s="139">
        <f>IF(AND(AH50=0,AH51=0),0,IF(AND(AJ51=0,AK51=0),0,IF(AJ51=0,"",AJ51&amp;"時間")&amp;IF(AK51=0,"",AK51&amp;"分")))</f>
        <v>0</v>
      </c>
      <c r="Q51" s="145">
        <f>IF(AL50&lt;=0,0,IF(AM51=0,"",AM51&amp;"時間")&amp;IF(AN51=0,"",AN51&amp;"分"))</f>
        <v>0</v>
      </c>
      <c r="R51" s="164"/>
      <c r="S51" s="166"/>
      <c r="T51" s="88"/>
      <c r="U51" s="88"/>
      <c r="V51" s="89"/>
      <c r="W51" s="30"/>
      <c r="X51" s="30"/>
      <c r="Y51" s="30"/>
      <c r="Z51" s="23"/>
      <c r="AA51" s="24"/>
      <c r="AB51" s="24"/>
      <c r="AC51" s="24"/>
      <c r="AD51" s="30"/>
      <c r="AE51" s="30"/>
      <c r="AF51" s="30"/>
      <c r="AG51" s="30"/>
      <c r="AH51" s="43">
        <f>IF(AG50&lt;0,0,INT(AG50-AH50*7.75))</f>
        <v>0</v>
      </c>
      <c r="AI51" s="30"/>
      <c r="AJ51" s="30">
        <f>IF(AND(AH50=0,AH51=0),0,IF(AF50=0.5,INT(AI50-3.875-(AJ50-0.5)*7.75),INT(AI50-AJ50*7.75)))</f>
        <v>0</v>
      </c>
      <c r="AK51" s="30">
        <f>IF(AF50=0.5,(AI50-3.875-(AJ50-0.5)*7.75-INT(AJ51))*60,(AI50-AJ50*7.75-INT(AJ51))*60)</f>
        <v>0</v>
      </c>
      <c r="AL51" s="30"/>
      <c r="AM51" s="30">
        <f>IF(AF50=0.5,INT(AL50-3.875-(AM50-0.5)*7.75),INT(AL50-AM50*7.75))</f>
        <v>0</v>
      </c>
      <c r="AN51" s="30">
        <f>IF(AF50=0.5,(AL50-3.875-(AM50-0.5)*7.75-INT(AM51))*60,(AL50-AM50*7.75-INT(AM51))*60)</f>
        <v>0</v>
      </c>
      <c r="AO51" s="13"/>
    </row>
    <row r="52" spans="1:41" s="2" customFormat="1" ht="15" customHeight="1">
      <c r="A52" s="2">
        <v>22</v>
      </c>
      <c r="B52" s="72"/>
      <c r="C52" s="75"/>
      <c r="D52" s="76"/>
      <c r="E52" s="203"/>
      <c r="F52" s="54"/>
      <c r="G52" s="16" t="s">
        <v>2</v>
      </c>
      <c r="H52" s="54"/>
      <c r="I52" s="16" t="s">
        <v>3</v>
      </c>
      <c r="J52" s="54"/>
      <c r="K52" s="16" t="s">
        <v>4</v>
      </c>
      <c r="L52" s="60"/>
      <c r="M52" s="16" t="s">
        <v>5</v>
      </c>
      <c r="N52" s="106"/>
      <c r="O52" s="169">
        <f t="shared" si="0"/>
        <v>0</v>
      </c>
      <c r="P52" s="169">
        <f>AJ52</f>
        <v>0</v>
      </c>
      <c r="Q52" s="169">
        <f>AM52</f>
        <v>0</v>
      </c>
      <c r="R52" s="162">
        <f>IF(AD52=0,"",IF(Y52&gt;=0,"繰越","本年"))</f>
      </c>
      <c r="S52" s="166"/>
      <c r="T52" s="88"/>
      <c r="U52" s="88"/>
      <c r="V52" s="89"/>
      <c r="W52" s="30"/>
      <c r="X52" s="30"/>
      <c r="Y52" s="2">
        <f>$AA$5-AE52</f>
        <v>155</v>
      </c>
      <c r="Z52" s="23">
        <f>O52*7.75+O53</f>
        <v>0</v>
      </c>
      <c r="AA52" s="116">
        <f>IF(N52=0.5,N52,0)</f>
        <v>0</v>
      </c>
      <c r="AB52" s="116">
        <f>AB50+AA52</f>
        <v>0</v>
      </c>
      <c r="AC52" s="116">
        <f>AB52*7.75</f>
        <v>0</v>
      </c>
      <c r="AD52" s="6">
        <f>N52*7.75+N53</f>
        <v>0</v>
      </c>
      <c r="AE52" s="6">
        <f>AE50+AD52</f>
        <v>0</v>
      </c>
      <c r="AF52" s="6">
        <f>AE52*100-INT(AE52*100)</f>
        <v>0</v>
      </c>
      <c r="AG52" s="40">
        <f>AD52</f>
        <v>0</v>
      </c>
      <c r="AH52" s="37">
        <f>IF(AG52&lt;0,0,IF(AND(AD52&gt;=AL50,INT(AG52/7.75)=0),AM50,IF(AA52=0.5,0.5,INT(AG52/7.75))))</f>
        <v>0</v>
      </c>
      <c r="AI52" s="117">
        <f>IF(AD52=0,0,IF(AD52&gt;=AL50,IF((AI50+AL50)&gt;=$AD$7,$AD$7,AI50+AL50),IF(AF52=0.5,AI50+AD52,AI50+AD52)))</f>
        <v>0</v>
      </c>
      <c r="AJ52" s="38">
        <f>IF(AI52=0,0,IF(AL50&lt;=0,0,IF(AI52&gt;=$AD$7,$AG$7,IF(AF52=0.5,INT((AI52-3.875)/7.75)+0.5,INT(AI52/7.75)))))</f>
        <v>0</v>
      </c>
      <c r="AK52" s="39"/>
      <c r="AL52" s="38">
        <f>IF(AD52=0,0,IF($AD$7-AI52&gt;=0,IF(AF52=0.5,IF($AD$7-AI52&lt;=0,0,$AD$7-AI52),$AD$7-AI52),0))</f>
        <v>0</v>
      </c>
      <c r="AM52" s="38">
        <f>IF(AND(AH52=0,AH53=0),0,IF(AD52&gt;(AL50-3.875),0,IF(AF52=0.5,INT((AL52-3.875)/7.75)+0.5,INT(AL52/7.75))))</f>
        <v>0</v>
      </c>
      <c r="AN52" s="38"/>
      <c r="AO52" s="13"/>
    </row>
    <row r="53" spans="2:41" s="2" customFormat="1" ht="15" customHeight="1">
      <c r="B53" s="72"/>
      <c r="C53" s="168"/>
      <c r="D53" s="74"/>
      <c r="E53" s="202"/>
      <c r="F53" s="56"/>
      <c r="G53" s="81" t="s">
        <v>2</v>
      </c>
      <c r="H53" s="56"/>
      <c r="I53" s="81" t="s">
        <v>3</v>
      </c>
      <c r="J53" s="56"/>
      <c r="K53" s="81" t="s">
        <v>4</v>
      </c>
      <c r="L53" s="61"/>
      <c r="M53" s="81" t="s">
        <v>6</v>
      </c>
      <c r="N53" s="109"/>
      <c r="O53" s="143">
        <f t="shared" si="0"/>
        <v>0</v>
      </c>
      <c r="P53" s="139">
        <f>IF(AND(AH52=0,AH53=0),0,IF(AND(AJ53=0,AK53=0),0,IF(AJ53=0,"",AJ53&amp;"時間")&amp;IF(AK53=0,"",AK53&amp;"分")))</f>
        <v>0</v>
      </c>
      <c r="Q53" s="145">
        <f>IF(AL52&lt;=0,0,IF(AM53=0,"",AM53&amp;"時間")&amp;IF(AN53=0,"",AN53&amp;"分"))</f>
        <v>0</v>
      </c>
      <c r="R53" s="164"/>
      <c r="S53" s="166"/>
      <c r="T53" s="88"/>
      <c r="U53" s="88"/>
      <c r="V53" s="89"/>
      <c r="W53" s="30"/>
      <c r="X53" s="30"/>
      <c r="Y53" s="30"/>
      <c r="Z53" s="23"/>
      <c r="AA53" s="24"/>
      <c r="AB53" s="24"/>
      <c r="AC53" s="24"/>
      <c r="AD53" s="30"/>
      <c r="AE53" s="30"/>
      <c r="AF53" s="30"/>
      <c r="AG53" s="30"/>
      <c r="AH53" s="43">
        <f>IF(AG52&lt;0,0,INT(AG52-AH52*7.75))</f>
        <v>0</v>
      </c>
      <c r="AI53" s="30"/>
      <c r="AJ53" s="30">
        <f>IF(AND(AH52=0,AH53=0),0,IF(AF52=0.5,INT(AI52-3.875-(AJ52-0.5)*7.75),INT(AI52-AJ52*7.75)))</f>
        <v>0</v>
      </c>
      <c r="AK53" s="30">
        <f>IF(AF52=0.5,(AI52-3.875-(AJ52-0.5)*7.75-INT(AJ53))*60,(AI52-AJ52*7.75-INT(AJ53))*60)</f>
        <v>0</v>
      </c>
      <c r="AL53" s="30"/>
      <c r="AM53" s="30">
        <f>IF(AF52=0.5,INT(AL52-3.875-(AM52-0.5)*7.75),INT(AL52-AM52*7.75))</f>
        <v>0</v>
      </c>
      <c r="AN53" s="30">
        <f>IF(AF52=0.5,(AL52-3.875-(AM52-0.5)*7.75-INT(AM53))*60,(AL52-AM52*7.75-INT(AM53))*60)</f>
        <v>0</v>
      </c>
      <c r="AO53" s="13"/>
    </row>
    <row r="54" spans="1:41" s="2" customFormat="1" ht="15" customHeight="1">
      <c r="A54" s="2">
        <v>23</v>
      </c>
      <c r="B54" s="72"/>
      <c r="C54" s="75"/>
      <c r="D54" s="76"/>
      <c r="E54" s="203"/>
      <c r="F54" s="54"/>
      <c r="G54" s="16" t="s">
        <v>2</v>
      </c>
      <c r="H54" s="54"/>
      <c r="I54" s="16" t="s">
        <v>3</v>
      </c>
      <c r="J54" s="54"/>
      <c r="K54" s="16" t="s">
        <v>4</v>
      </c>
      <c r="L54" s="60"/>
      <c r="M54" s="16" t="s">
        <v>5</v>
      </c>
      <c r="N54" s="106"/>
      <c r="O54" s="169">
        <f aca="true" t="shared" si="1" ref="O54:O87">AH54</f>
        <v>0</v>
      </c>
      <c r="P54" s="169">
        <f>AJ54</f>
        <v>0</v>
      </c>
      <c r="Q54" s="169">
        <f>AM54</f>
        <v>0</v>
      </c>
      <c r="R54" s="162">
        <f>IF(AD54=0,"",IF(Y54&gt;=0,"繰越","本年"))</f>
      </c>
      <c r="S54" s="166"/>
      <c r="T54" s="88"/>
      <c r="U54" s="88"/>
      <c r="V54" s="89"/>
      <c r="W54" s="30"/>
      <c r="X54" s="30"/>
      <c r="Y54" s="2">
        <f>$AA$5-AE54</f>
        <v>155</v>
      </c>
      <c r="Z54" s="23">
        <f>O54*7.75+O55</f>
        <v>0</v>
      </c>
      <c r="AA54" s="116">
        <f>IF(N54=0.5,N54,0)</f>
        <v>0</v>
      </c>
      <c r="AB54" s="116">
        <f>AB52+AA54</f>
        <v>0</v>
      </c>
      <c r="AC54" s="116">
        <f>AB54*7.75</f>
        <v>0</v>
      </c>
      <c r="AD54" s="6">
        <f>N54*7.75+N55</f>
        <v>0</v>
      </c>
      <c r="AE54" s="6">
        <f>AE52+AD54</f>
        <v>0</v>
      </c>
      <c r="AF54" s="6">
        <f>AE54*100-INT(AE54*100)</f>
        <v>0</v>
      </c>
      <c r="AG54" s="40">
        <f>AD54</f>
        <v>0</v>
      </c>
      <c r="AH54" s="37">
        <f>IF(AG54&lt;0,0,IF(AND(AD54&gt;=AL52,INT(AG54/7.75)=0),AM52,IF(AA54=0.5,0.5,INT(AG54/7.75))))</f>
        <v>0</v>
      </c>
      <c r="AI54" s="117">
        <f>IF(AD54=0,0,IF(AD54&gt;=AL52,IF((AI52+AL52)&gt;=$AD$7,$AD$7,AI52+AL52),IF(AF54=0.5,AI52+AD54,AI52+AD54)))</f>
        <v>0</v>
      </c>
      <c r="AJ54" s="38">
        <f>IF(AI54=0,0,IF(AL52&lt;=0,0,IF(AI54&gt;=$AD$7,$AG$7,IF(AF54=0.5,INT((AI54-3.875)/7.75)+0.5,INT(AI54/7.75)))))</f>
        <v>0</v>
      </c>
      <c r="AK54" s="39"/>
      <c r="AL54" s="38">
        <f>IF(AD54=0,0,IF($AD$7-AI54&gt;=0,IF(AF54=0.5,IF($AD$7-AI54&lt;=0,0,$AD$7-AI54),$AD$7-AI54),0))</f>
        <v>0</v>
      </c>
      <c r="AM54" s="38">
        <f>IF(AND(AH54=0,AH55=0),0,IF(AD54&gt;(AL52-3.875),0,IF(AF54=0.5,INT((AL54-3.875)/7.75)+0.5,INT(AL54/7.75))))</f>
        <v>0</v>
      </c>
      <c r="AN54" s="38"/>
      <c r="AO54" s="13"/>
    </row>
    <row r="55" spans="2:41" s="2" customFormat="1" ht="15" customHeight="1" thickBot="1">
      <c r="B55" s="90"/>
      <c r="C55" s="221"/>
      <c r="D55" s="92"/>
      <c r="E55" s="204"/>
      <c r="F55" s="58"/>
      <c r="G55" s="93" t="s">
        <v>2</v>
      </c>
      <c r="H55" s="58"/>
      <c r="I55" s="93" t="s">
        <v>3</v>
      </c>
      <c r="J55" s="58"/>
      <c r="K55" s="93" t="s">
        <v>4</v>
      </c>
      <c r="L55" s="63"/>
      <c r="M55" s="93" t="s">
        <v>6</v>
      </c>
      <c r="N55" s="110"/>
      <c r="O55" s="146">
        <f t="shared" si="1"/>
        <v>0</v>
      </c>
      <c r="P55" s="222">
        <f>IF(AND(AH54=0,AH55=0),0,IF(AND(AJ55=0,AK55=0),0,IF(AJ55=0,"",AJ55&amp;"時間")&amp;IF(AK55=0,"",AK55&amp;"分")))</f>
        <v>0</v>
      </c>
      <c r="Q55" s="148">
        <f>IF(AL54&lt;=0,0,IF(AM55=0,"",AM55&amp;"時間")&amp;IF(AN55=0,"",AN55&amp;"分"))</f>
        <v>0</v>
      </c>
      <c r="R55" s="165"/>
      <c r="S55" s="166"/>
      <c r="T55" s="88"/>
      <c r="U55" s="88"/>
      <c r="V55" s="89"/>
      <c r="W55" s="30"/>
      <c r="X55" s="30"/>
      <c r="Y55" s="30"/>
      <c r="Z55" s="23"/>
      <c r="AA55" s="24"/>
      <c r="AB55" s="24"/>
      <c r="AC55" s="24"/>
      <c r="AD55" s="30"/>
      <c r="AE55" s="30"/>
      <c r="AF55" s="30"/>
      <c r="AG55" s="30"/>
      <c r="AH55" s="43">
        <f>IF(AG54&lt;0,0,INT(AG54-AH54*7.75))</f>
        <v>0</v>
      </c>
      <c r="AI55" s="30"/>
      <c r="AJ55" s="30">
        <f>IF(AND(AH54=0,AH55=0),0,IF(AF54=0.5,INT(AI54-3.875-(AJ54-0.5)*7.75),INT(AI54-AJ54*7.75)))</f>
        <v>0</v>
      </c>
      <c r="AK55" s="30">
        <f>IF(AF54=0.5,(AI54-3.875-(AJ54-0.5)*7.75-INT(AJ55))*60,(AI54-AJ54*7.75-INT(AJ55))*60)</f>
        <v>0</v>
      </c>
      <c r="AL55" s="30"/>
      <c r="AM55" s="30">
        <f>IF(AF54=0.5,INT(AL54-3.875-(AM54-0.5)*7.75),INT(AL54-AM54*7.75))</f>
        <v>0</v>
      </c>
      <c r="AN55" s="30">
        <f>IF(AF54=0.5,(AL54-3.875-(AM54-0.5)*7.75-INT(AM55))*60,(AL54-AM54*7.75-INT(AM55))*60)</f>
        <v>0</v>
      </c>
      <c r="AO55" s="13"/>
    </row>
    <row r="56" spans="1:41" s="2" customFormat="1" ht="15" customHeight="1">
      <c r="A56" s="2">
        <v>24</v>
      </c>
      <c r="B56" s="72"/>
      <c r="C56" s="75"/>
      <c r="D56" s="76"/>
      <c r="E56" s="203"/>
      <c r="F56" s="54"/>
      <c r="G56" s="16" t="s">
        <v>2</v>
      </c>
      <c r="H56" s="54"/>
      <c r="I56" s="16" t="s">
        <v>3</v>
      </c>
      <c r="J56" s="54"/>
      <c r="K56" s="16" t="s">
        <v>4</v>
      </c>
      <c r="L56" s="60"/>
      <c r="M56" s="16" t="s">
        <v>5</v>
      </c>
      <c r="N56" s="106"/>
      <c r="O56" s="169">
        <f t="shared" si="1"/>
        <v>0</v>
      </c>
      <c r="P56" s="169">
        <f>AJ56</f>
        <v>0</v>
      </c>
      <c r="Q56" s="169">
        <f>AM56</f>
        <v>0</v>
      </c>
      <c r="R56" s="162">
        <f>IF(AD56=0,"",IF(Y56&gt;=0,"繰越","本年"))</f>
      </c>
      <c r="S56" s="166"/>
      <c r="T56" s="88"/>
      <c r="U56" s="88"/>
      <c r="V56" s="89"/>
      <c r="W56" s="30"/>
      <c r="X56" s="30"/>
      <c r="Y56" s="2">
        <f>$AA$5-AE56</f>
        <v>155</v>
      </c>
      <c r="Z56" s="23">
        <f>O56*7.75+O57</f>
        <v>0</v>
      </c>
      <c r="AA56" s="116">
        <f>IF(N56=0.5,N56,0)</f>
        <v>0</v>
      </c>
      <c r="AB56" s="116">
        <f>AB54+AA56</f>
        <v>0</v>
      </c>
      <c r="AC56" s="116">
        <f>AB56*7.75</f>
        <v>0</v>
      </c>
      <c r="AD56" s="6">
        <f>N56*7.75+N57</f>
        <v>0</v>
      </c>
      <c r="AE56" s="6">
        <f>AE54+AD56</f>
        <v>0</v>
      </c>
      <c r="AF56" s="6">
        <f>AE56*100-INT(AE56*100)</f>
        <v>0</v>
      </c>
      <c r="AG56" s="40">
        <f>AD56</f>
        <v>0</v>
      </c>
      <c r="AH56" s="37">
        <f>IF(AG56&lt;0,0,IF(AND(AD56&gt;=AL54,INT(AG56/7.75)=0),AM54,IF(AA56=0.5,0.5,INT(AG56/7.75))))</f>
        <v>0</v>
      </c>
      <c r="AI56" s="117">
        <f>IF(AD56=0,0,IF(AD56&gt;=AL54,IF((AI54+AL54)&gt;=$AD$7,$AD$7,AI54+AL54),IF(AF56=0.5,AI54+AD56,AI54+AD56)))</f>
        <v>0</v>
      </c>
      <c r="AJ56" s="38">
        <f>IF(AI56=0,0,IF(AL54&lt;=0,0,IF(AI56&gt;=$AD$7,$AG$7,IF(AF56=0.5,INT((AI56-3.875)/7.75)+0.5,INT(AI56/7.75)))))</f>
        <v>0</v>
      </c>
      <c r="AK56" s="39"/>
      <c r="AL56" s="38">
        <f>IF(AD56=0,0,IF($AD$7-AI56&gt;=0,IF(AF56=0.5,IF($AD$7-AI56&lt;=0,0,$AD$7-AI56),$AD$7-AI56),0))</f>
        <v>0</v>
      </c>
      <c r="AM56" s="38">
        <f>IF(AND(AH56=0,AH57=0),0,IF(AD56&gt;(AL54-3.875),0,IF(AF56=0.5,INT((AL56-3.875)/7.75)+0.5,INT(AL56/7.75))))</f>
        <v>0</v>
      </c>
      <c r="AN56" s="38"/>
      <c r="AO56" s="13"/>
    </row>
    <row r="57" spans="2:41" s="2" customFormat="1" ht="15" customHeight="1">
      <c r="B57" s="72"/>
      <c r="C57" s="168"/>
      <c r="D57" s="74"/>
      <c r="E57" s="202"/>
      <c r="F57" s="56"/>
      <c r="G57" s="81" t="s">
        <v>2</v>
      </c>
      <c r="H57" s="56"/>
      <c r="I57" s="81" t="s">
        <v>3</v>
      </c>
      <c r="J57" s="56"/>
      <c r="K57" s="81" t="s">
        <v>4</v>
      </c>
      <c r="L57" s="61"/>
      <c r="M57" s="81" t="s">
        <v>6</v>
      </c>
      <c r="N57" s="109"/>
      <c r="O57" s="143">
        <f t="shared" si="1"/>
        <v>0</v>
      </c>
      <c r="P57" s="139">
        <f>IF(AND(AH56=0,AH57=0),0,IF(AND(AJ57=0,AK57=0),0,IF(AJ57=0,"",AJ57&amp;"時間")&amp;IF(AK57=0,"",AK57&amp;"分")))</f>
        <v>0</v>
      </c>
      <c r="Q57" s="145">
        <f>IF(AL56&lt;=0,0,IF(AM57=0,"",AM57&amp;"時間")&amp;IF(AN57=0,"",AN57&amp;"分"))</f>
        <v>0</v>
      </c>
      <c r="R57" s="164"/>
      <c r="S57" s="166"/>
      <c r="T57" s="88"/>
      <c r="U57" s="88"/>
      <c r="V57" s="89"/>
      <c r="W57" s="30"/>
      <c r="X57" s="30"/>
      <c r="Y57" s="30"/>
      <c r="Z57" s="23"/>
      <c r="AA57" s="24"/>
      <c r="AB57" s="24"/>
      <c r="AC57" s="24"/>
      <c r="AD57" s="30"/>
      <c r="AE57" s="30"/>
      <c r="AF57" s="30"/>
      <c r="AG57" s="30"/>
      <c r="AH57" s="43">
        <f>IF(AG56&lt;0,0,INT(AG56-AH56*7.75))</f>
        <v>0</v>
      </c>
      <c r="AI57" s="30"/>
      <c r="AJ57" s="30">
        <f>IF(AND(AH56=0,AH57=0),0,IF(AF56=0.5,INT(AI56-3.875-(AJ56-0.5)*7.75),INT(AI56-AJ56*7.75)))</f>
        <v>0</v>
      </c>
      <c r="AK57" s="30">
        <f>IF(AF56=0.5,(AI56-3.875-(AJ56-0.5)*7.75-INT(AJ57))*60,(AI56-AJ56*7.75-INT(AJ57))*60)</f>
        <v>0</v>
      </c>
      <c r="AL57" s="30"/>
      <c r="AM57" s="30">
        <f>IF(AF56=0.5,INT(AL56-3.875-(AM56-0.5)*7.75),INT(AL56-AM56*7.75))</f>
        <v>0</v>
      </c>
      <c r="AN57" s="30">
        <f>IF(AF56=0.5,(AL56-3.875-(AM56-0.5)*7.75-INT(AM57))*60,(AL56-AM56*7.75-INT(AM57))*60)</f>
        <v>0</v>
      </c>
      <c r="AO57" s="13"/>
    </row>
    <row r="58" spans="1:41" s="2" customFormat="1" ht="15" customHeight="1">
      <c r="A58" s="2">
        <v>25</v>
      </c>
      <c r="B58" s="72"/>
      <c r="C58" s="75"/>
      <c r="D58" s="76"/>
      <c r="E58" s="203"/>
      <c r="F58" s="54"/>
      <c r="G58" s="16" t="s">
        <v>2</v>
      </c>
      <c r="H58" s="54"/>
      <c r="I58" s="16" t="s">
        <v>3</v>
      </c>
      <c r="J58" s="54"/>
      <c r="K58" s="16" t="s">
        <v>4</v>
      </c>
      <c r="L58" s="60"/>
      <c r="M58" s="16" t="s">
        <v>5</v>
      </c>
      <c r="N58" s="106"/>
      <c r="O58" s="169">
        <f t="shared" si="1"/>
        <v>0</v>
      </c>
      <c r="P58" s="169">
        <f>AJ58</f>
        <v>0</v>
      </c>
      <c r="Q58" s="169">
        <f>AM58</f>
        <v>0</v>
      </c>
      <c r="R58" s="162">
        <f>IF(AD58=0,"",IF(Y58&gt;=0,"繰越","本年"))</f>
      </c>
      <c r="S58" s="166"/>
      <c r="T58" s="88"/>
      <c r="U58" s="88"/>
      <c r="V58" s="89"/>
      <c r="W58" s="30"/>
      <c r="X58" s="30"/>
      <c r="Y58" s="2">
        <f>$AA$5-AE58</f>
        <v>155</v>
      </c>
      <c r="Z58" s="23">
        <f>O58*7.75+O59</f>
        <v>0</v>
      </c>
      <c r="AA58" s="116">
        <f>IF(N58=0.5,N58,0)</f>
        <v>0</v>
      </c>
      <c r="AB58" s="116">
        <f>AB56+AA58</f>
        <v>0</v>
      </c>
      <c r="AC58" s="116">
        <f>AB58*7.75</f>
        <v>0</v>
      </c>
      <c r="AD58" s="6">
        <f>N58*7.75+N59</f>
        <v>0</v>
      </c>
      <c r="AE58" s="6">
        <f>AE56+AD58</f>
        <v>0</v>
      </c>
      <c r="AF58" s="6">
        <f>AE58*100-INT(AE58*100)</f>
        <v>0</v>
      </c>
      <c r="AG58" s="40">
        <f>AD58</f>
        <v>0</v>
      </c>
      <c r="AH58" s="37">
        <f>IF(AG58&lt;0,0,IF(AND(AD58&gt;=AL56,INT(AG58/7.75)=0),AM56,IF(AA58=0.5,0.5,INT(AG58/7.75))))</f>
        <v>0</v>
      </c>
      <c r="AI58" s="117">
        <f>IF(AD58=0,0,IF(AD58&gt;=AL56,IF((AI56+AL56)&gt;=$AD$7,$AD$7,AI56+AL56),IF(AF58=0.5,AI56+AD58,AI56+AD58)))</f>
        <v>0</v>
      </c>
      <c r="AJ58" s="38">
        <f>IF(AI58=0,0,IF(AL56&lt;=0,0,IF(AI58&gt;=$AD$7,$AG$7,IF(AF58=0.5,INT((AI58-3.875)/7.75)+0.5,INT(AI58/7.75)))))</f>
        <v>0</v>
      </c>
      <c r="AK58" s="39"/>
      <c r="AL58" s="38">
        <f>IF(AD58=0,0,IF($AD$7-AI58&gt;=0,IF(AF58=0.5,IF($AD$7-AI58&lt;=0,0,$AD$7-AI58),$AD$7-AI58),0))</f>
        <v>0</v>
      </c>
      <c r="AM58" s="38">
        <f>IF(AND(AH58=0,AH59=0),0,IF(AD58&gt;(AL56-3.875),0,IF(AF58=0.5,INT((AL58-3.875)/7.75)+0.5,INT(AL58/7.75))))</f>
        <v>0</v>
      </c>
      <c r="AN58" s="38"/>
      <c r="AO58" s="13"/>
    </row>
    <row r="59" spans="2:41" s="2" customFormat="1" ht="15" customHeight="1">
      <c r="B59" s="72"/>
      <c r="C59" s="168"/>
      <c r="D59" s="74"/>
      <c r="E59" s="202"/>
      <c r="F59" s="56"/>
      <c r="G59" s="81" t="s">
        <v>2</v>
      </c>
      <c r="H59" s="56"/>
      <c r="I59" s="81" t="s">
        <v>3</v>
      </c>
      <c r="J59" s="56"/>
      <c r="K59" s="81" t="s">
        <v>4</v>
      </c>
      <c r="L59" s="61"/>
      <c r="M59" s="81" t="s">
        <v>6</v>
      </c>
      <c r="N59" s="109"/>
      <c r="O59" s="143">
        <f t="shared" si="1"/>
        <v>0</v>
      </c>
      <c r="P59" s="139">
        <f>IF(AND(AH58=0,AH59=0),0,IF(AND(AJ59=0,AK59=0),0,IF(AJ59=0,"",AJ59&amp;"時間")&amp;IF(AK59=0,"",AK59&amp;"分")))</f>
        <v>0</v>
      </c>
      <c r="Q59" s="145">
        <f>IF(AL58&lt;=0,0,IF(AM59=0,"",AM59&amp;"時間")&amp;IF(AN59=0,"",AN59&amp;"分"))</f>
        <v>0</v>
      </c>
      <c r="R59" s="164"/>
      <c r="S59" s="166"/>
      <c r="T59" s="88"/>
      <c r="U59" s="88"/>
      <c r="V59" s="89"/>
      <c r="W59" s="30"/>
      <c r="X59" s="30"/>
      <c r="Y59" s="30"/>
      <c r="Z59" s="23"/>
      <c r="AA59" s="24"/>
      <c r="AB59" s="24"/>
      <c r="AC59" s="24"/>
      <c r="AD59" s="30"/>
      <c r="AE59" s="30"/>
      <c r="AF59" s="30"/>
      <c r="AG59" s="30"/>
      <c r="AH59" s="43">
        <f>IF(AG58&lt;0,0,INT(AG58-AH58*7.75))</f>
        <v>0</v>
      </c>
      <c r="AI59" s="30"/>
      <c r="AJ59" s="30">
        <f>IF(AND(AH58=0,AH59=0),0,IF(AF58=0.5,INT(AI58-3.875-(AJ58-0.5)*7.75),INT(AI58-AJ58*7.75)))</f>
        <v>0</v>
      </c>
      <c r="AK59" s="30">
        <f>IF(AF58=0.5,(AI58-3.875-(AJ58-0.5)*7.75-INT(AJ59))*60,(AI58-AJ58*7.75-INT(AJ59))*60)</f>
        <v>0</v>
      </c>
      <c r="AL59" s="30"/>
      <c r="AM59" s="30">
        <f>IF(AF58=0.5,INT(AL58-3.875-(AM58-0.5)*7.75),INT(AL58-AM58*7.75))</f>
        <v>0</v>
      </c>
      <c r="AN59" s="30">
        <f>IF(AF58=0.5,(AL58-3.875-(AM58-0.5)*7.75-INT(AM59))*60,(AL58-AM58*7.75-INT(AM59))*60)</f>
        <v>0</v>
      </c>
      <c r="AO59" s="13"/>
    </row>
    <row r="60" spans="1:41" s="2" customFormat="1" ht="15" customHeight="1">
      <c r="A60" s="2">
        <v>26</v>
      </c>
      <c r="B60" s="72"/>
      <c r="C60" s="75"/>
      <c r="D60" s="76"/>
      <c r="E60" s="203"/>
      <c r="F60" s="54"/>
      <c r="G60" s="16" t="s">
        <v>2</v>
      </c>
      <c r="H60" s="54"/>
      <c r="I60" s="16" t="s">
        <v>3</v>
      </c>
      <c r="J60" s="54"/>
      <c r="K60" s="16" t="s">
        <v>4</v>
      </c>
      <c r="L60" s="60"/>
      <c r="M60" s="16" t="s">
        <v>5</v>
      </c>
      <c r="N60" s="106"/>
      <c r="O60" s="169">
        <f t="shared" si="1"/>
        <v>0</v>
      </c>
      <c r="P60" s="169">
        <f>AJ60</f>
        <v>0</v>
      </c>
      <c r="Q60" s="169">
        <f>AM60</f>
        <v>0</v>
      </c>
      <c r="R60" s="162">
        <f>IF(AD60=0,"",IF(Y60&gt;=0,"繰越","本年"))</f>
      </c>
      <c r="S60" s="166"/>
      <c r="T60" s="88"/>
      <c r="U60" s="88"/>
      <c r="V60" s="89"/>
      <c r="W60" s="30"/>
      <c r="X60" s="30"/>
      <c r="Y60" s="2">
        <f>$AA$5-AE60</f>
        <v>155</v>
      </c>
      <c r="Z60" s="23">
        <f>O60*7.75+O61</f>
        <v>0</v>
      </c>
      <c r="AA60" s="116">
        <f>IF(N60=0.5,N60,0)</f>
        <v>0</v>
      </c>
      <c r="AB60" s="116">
        <f>AB58+AA60</f>
        <v>0</v>
      </c>
      <c r="AC60" s="116">
        <f>AB60*7.75</f>
        <v>0</v>
      </c>
      <c r="AD60" s="6">
        <f>N60*7.75+N61</f>
        <v>0</v>
      </c>
      <c r="AE60" s="6">
        <f>AE58+AD60</f>
        <v>0</v>
      </c>
      <c r="AF60" s="6">
        <f>AE60*100-INT(AE60*100)</f>
        <v>0</v>
      </c>
      <c r="AG60" s="40">
        <f>AD60</f>
        <v>0</v>
      </c>
      <c r="AH60" s="37">
        <f>IF(AG60&lt;0,0,IF(AND(AD60&gt;=AL58,INT(AG60/7.75)=0),AM58,IF(AA60=0.5,0.5,INT(AG60/7.75))))</f>
        <v>0</v>
      </c>
      <c r="AI60" s="117">
        <f>IF(AD60=0,0,IF(AD60&gt;=AL58,IF((AI58+AL58)&gt;=$AD$7,$AD$7,AI58+AL58),IF(AF60=0.5,AI58+AD60,AI58+AD60)))</f>
        <v>0</v>
      </c>
      <c r="AJ60" s="38">
        <f>IF(AI60=0,0,IF(AL58&lt;=0,0,IF(AI60&gt;=$AD$7,$AG$7,IF(AF60=0.5,INT((AI60-3.875)/7.75)+0.5,INT(AI60/7.75)))))</f>
        <v>0</v>
      </c>
      <c r="AK60" s="39"/>
      <c r="AL60" s="38">
        <f>IF(AD60=0,0,IF($AD$7-AI60&gt;=0,IF(AF60=0.5,IF($AD$7-AI60&lt;=0,0,$AD$7-AI60),$AD$7-AI60),0))</f>
        <v>0</v>
      </c>
      <c r="AM60" s="38">
        <f>IF(AND(AH60=0,AH61=0),0,IF(AD60&gt;(AL58-3.875),0,IF(AF60=0.5,INT((AL60-3.875)/7.75)+0.5,INT(AL60/7.75))))</f>
        <v>0</v>
      </c>
      <c r="AN60" s="38"/>
      <c r="AO60" s="13"/>
    </row>
    <row r="61" spans="2:41" s="2" customFormat="1" ht="15" customHeight="1">
      <c r="B61" s="72"/>
      <c r="C61" s="168"/>
      <c r="D61" s="74"/>
      <c r="E61" s="202"/>
      <c r="F61" s="56"/>
      <c r="G61" s="81" t="s">
        <v>2</v>
      </c>
      <c r="H61" s="56"/>
      <c r="I61" s="81" t="s">
        <v>3</v>
      </c>
      <c r="J61" s="56"/>
      <c r="K61" s="81" t="s">
        <v>4</v>
      </c>
      <c r="L61" s="61"/>
      <c r="M61" s="81" t="s">
        <v>6</v>
      </c>
      <c r="N61" s="109"/>
      <c r="O61" s="143">
        <f t="shared" si="1"/>
        <v>0</v>
      </c>
      <c r="P61" s="139">
        <f>IF(AND(AH60=0,AH61=0),0,IF(AND(AJ61=0,AK61=0),0,IF(AJ61=0,"",AJ61&amp;"時間")&amp;IF(AK61=0,"",AK61&amp;"分")))</f>
        <v>0</v>
      </c>
      <c r="Q61" s="145">
        <f>IF(AL60&lt;=0,0,IF(AM61=0,"",AM61&amp;"時間")&amp;IF(AN61=0,"",AN61&amp;"分"))</f>
        <v>0</v>
      </c>
      <c r="R61" s="164"/>
      <c r="S61" s="166"/>
      <c r="T61" s="88"/>
      <c r="U61" s="88"/>
      <c r="V61" s="89"/>
      <c r="W61" s="30"/>
      <c r="X61" s="30"/>
      <c r="Y61" s="30"/>
      <c r="Z61" s="23"/>
      <c r="AA61" s="24"/>
      <c r="AB61" s="24"/>
      <c r="AC61" s="24"/>
      <c r="AD61" s="30"/>
      <c r="AE61" s="30"/>
      <c r="AF61" s="30"/>
      <c r="AG61" s="30"/>
      <c r="AH61" s="43">
        <f>IF(AG60&lt;0,0,INT(AG60-AH60*7.75))</f>
        <v>0</v>
      </c>
      <c r="AI61" s="30"/>
      <c r="AJ61" s="30">
        <f>IF(AND(AH60=0,AH61=0),0,IF(AF60=0.5,INT(AI60-3.875-(AJ60-0.5)*7.75),INT(AI60-AJ60*7.75)))</f>
        <v>0</v>
      </c>
      <c r="AK61" s="30">
        <f>IF(AF60=0.5,(AI60-3.875-(AJ60-0.5)*7.75-INT(AJ61))*60,(AI60-AJ60*7.75-INT(AJ61))*60)</f>
        <v>0</v>
      </c>
      <c r="AL61" s="30"/>
      <c r="AM61" s="30">
        <f>IF(AF60=0.5,INT(AL60-3.875-(AM60-0.5)*7.75),INT(AL60-AM60*7.75))</f>
        <v>0</v>
      </c>
      <c r="AN61" s="30">
        <f>IF(AF60=0.5,(AL60-3.875-(AM60-0.5)*7.75-INT(AM61))*60,(AL60-AM60*7.75-INT(AM61))*60)</f>
        <v>0</v>
      </c>
      <c r="AO61" s="13"/>
    </row>
    <row r="62" spans="1:41" s="2" customFormat="1" ht="15" customHeight="1">
      <c r="A62" s="2">
        <v>27</v>
      </c>
      <c r="B62" s="72"/>
      <c r="C62" s="75"/>
      <c r="D62" s="76"/>
      <c r="E62" s="203"/>
      <c r="F62" s="54"/>
      <c r="G62" s="16" t="s">
        <v>2</v>
      </c>
      <c r="H62" s="54"/>
      <c r="I62" s="16" t="s">
        <v>3</v>
      </c>
      <c r="J62" s="54"/>
      <c r="K62" s="16" t="s">
        <v>4</v>
      </c>
      <c r="L62" s="60"/>
      <c r="M62" s="16" t="s">
        <v>5</v>
      </c>
      <c r="N62" s="106"/>
      <c r="O62" s="169">
        <f t="shared" si="1"/>
        <v>0</v>
      </c>
      <c r="P62" s="169">
        <f>AJ62</f>
        <v>0</v>
      </c>
      <c r="Q62" s="169">
        <f>AM62</f>
        <v>0</v>
      </c>
      <c r="R62" s="162">
        <f>IF(AD62=0,"",IF(Y62&gt;=0,"繰越","本年"))</f>
      </c>
      <c r="S62" s="166"/>
      <c r="T62" s="88"/>
      <c r="U62" s="88"/>
      <c r="V62" s="89"/>
      <c r="W62" s="30"/>
      <c r="X62" s="30"/>
      <c r="Y62" s="2">
        <f>$AA$5-AE62</f>
        <v>155</v>
      </c>
      <c r="Z62" s="23">
        <f>O62*7.75+O63</f>
        <v>0</v>
      </c>
      <c r="AA62" s="116">
        <f>IF(N62=0.5,N62,0)</f>
        <v>0</v>
      </c>
      <c r="AB62" s="116">
        <f>AB60+AA62</f>
        <v>0</v>
      </c>
      <c r="AC62" s="116">
        <f>AB62*7.75</f>
        <v>0</v>
      </c>
      <c r="AD62" s="6">
        <f>N62*7.75+N63</f>
        <v>0</v>
      </c>
      <c r="AE62" s="6">
        <f>AE60+AD62</f>
        <v>0</v>
      </c>
      <c r="AF62" s="6">
        <f>AE62*100-INT(AE62*100)</f>
        <v>0</v>
      </c>
      <c r="AG62" s="40">
        <f>AD62</f>
        <v>0</v>
      </c>
      <c r="AH62" s="37">
        <f>IF(AG62&lt;0,0,IF(AND(AD62&gt;=AL60,INT(AG62/7.75)=0),AM60,IF(AA62=0.5,0.5,INT(AG62/7.75))))</f>
        <v>0</v>
      </c>
      <c r="AI62" s="117">
        <f>IF(AD62=0,0,IF(AD62&gt;=AL60,IF((AI60+AL60)&gt;=$AD$7,$AD$7,AI60+AL60),IF(AF62=0.5,AI60+AD62,AI60+AD62)))</f>
        <v>0</v>
      </c>
      <c r="AJ62" s="38">
        <f>IF(AI62=0,0,IF(AL60&lt;=0,0,IF(AI62&gt;=$AD$7,$AG$7,IF(AF62=0.5,INT((AI62-3.875)/7.75)+0.5,INT(AI62/7.75)))))</f>
        <v>0</v>
      </c>
      <c r="AK62" s="39"/>
      <c r="AL62" s="38">
        <f>IF(AD62=0,0,IF($AD$7-AI62&gt;=0,IF(AF62=0.5,IF($AD$7-AI62&lt;=0,0,$AD$7-AI62),$AD$7-AI62),0))</f>
        <v>0</v>
      </c>
      <c r="AM62" s="38">
        <f>IF(AND(AH62=0,AH63=0),0,IF(AD62&gt;(AL60-3.875),0,IF(AF62=0.5,INT((AL62-3.875)/7.75)+0.5,INT(AL62/7.75))))</f>
        <v>0</v>
      </c>
      <c r="AN62" s="38"/>
      <c r="AO62" s="13"/>
    </row>
    <row r="63" spans="2:41" s="2" customFormat="1" ht="15" customHeight="1">
      <c r="B63" s="72"/>
      <c r="C63" s="168"/>
      <c r="D63" s="74"/>
      <c r="E63" s="202"/>
      <c r="F63" s="56"/>
      <c r="G63" s="81" t="s">
        <v>2</v>
      </c>
      <c r="H63" s="56"/>
      <c r="I63" s="81" t="s">
        <v>3</v>
      </c>
      <c r="J63" s="56"/>
      <c r="K63" s="81" t="s">
        <v>4</v>
      </c>
      <c r="L63" s="61"/>
      <c r="M63" s="81" t="s">
        <v>6</v>
      </c>
      <c r="N63" s="109"/>
      <c r="O63" s="143">
        <f t="shared" si="1"/>
        <v>0</v>
      </c>
      <c r="P63" s="139">
        <f>IF(AND(AH62=0,AH63=0),0,IF(AND(AJ63=0,AK63=0),0,IF(AJ63=0,"",AJ63&amp;"時間")&amp;IF(AK63=0,"",AK63&amp;"分")))</f>
        <v>0</v>
      </c>
      <c r="Q63" s="145">
        <f>IF(AL62&lt;=0,0,IF(AM63=0,"",AM63&amp;"時間")&amp;IF(AN63=0,"",AN63&amp;"分"))</f>
        <v>0</v>
      </c>
      <c r="R63" s="164"/>
      <c r="S63" s="166"/>
      <c r="T63" s="88"/>
      <c r="U63" s="88"/>
      <c r="V63" s="89"/>
      <c r="W63" s="30"/>
      <c r="X63" s="30"/>
      <c r="Y63" s="30"/>
      <c r="Z63" s="23"/>
      <c r="AA63" s="24"/>
      <c r="AB63" s="24"/>
      <c r="AC63" s="24"/>
      <c r="AD63" s="30"/>
      <c r="AE63" s="30"/>
      <c r="AF63" s="30"/>
      <c r="AG63" s="30"/>
      <c r="AH63" s="43">
        <f>IF(AG62&lt;0,0,INT(AG62-AH62*7.75))</f>
        <v>0</v>
      </c>
      <c r="AI63" s="30"/>
      <c r="AJ63" s="30">
        <f>IF(AND(AH62=0,AH63=0),0,IF(AF62=0.5,INT(AI62-3.875-(AJ62-0.5)*7.75),INT(AI62-AJ62*7.75)))</f>
        <v>0</v>
      </c>
      <c r="AK63" s="30">
        <f>IF(AF62=0.5,(AI62-3.875-(AJ62-0.5)*7.75-INT(AJ63))*60,(AI62-AJ62*7.75-INT(AJ63))*60)</f>
        <v>0</v>
      </c>
      <c r="AL63" s="30"/>
      <c r="AM63" s="30">
        <f>IF(AF62=0.5,INT(AL62-3.875-(AM62-0.5)*7.75),INT(AL62-AM62*7.75))</f>
        <v>0</v>
      </c>
      <c r="AN63" s="30">
        <f>IF(AF62=0.5,(AL62-3.875-(AM62-0.5)*7.75-INT(AM63))*60,(AL62-AM62*7.75-INT(AM63))*60)</f>
        <v>0</v>
      </c>
      <c r="AO63" s="13"/>
    </row>
    <row r="64" spans="1:41" s="2" customFormat="1" ht="15" customHeight="1">
      <c r="A64" s="2">
        <v>28</v>
      </c>
      <c r="B64" s="72"/>
      <c r="C64" s="75"/>
      <c r="D64" s="76"/>
      <c r="E64" s="203"/>
      <c r="F64" s="54"/>
      <c r="G64" s="16" t="s">
        <v>2</v>
      </c>
      <c r="H64" s="54"/>
      <c r="I64" s="16" t="s">
        <v>3</v>
      </c>
      <c r="J64" s="54"/>
      <c r="K64" s="16" t="s">
        <v>4</v>
      </c>
      <c r="L64" s="60"/>
      <c r="M64" s="16" t="s">
        <v>5</v>
      </c>
      <c r="N64" s="106"/>
      <c r="O64" s="169">
        <f t="shared" si="1"/>
        <v>0</v>
      </c>
      <c r="P64" s="169">
        <f>AJ64</f>
        <v>0</v>
      </c>
      <c r="Q64" s="169">
        <f>AM64</f>
        <v>0</v>
      </c>
      <c r="R64" s="162">
        <f>IF(AD64=0,"",IF(Y64&gt;=0,"繰越","本年"))</f>
      </c>
      <c r="S64" s="166"/>
      <c r="T64" s="88"/>
      <c r="U64" s="88"/>
      <c r="V64" s="89"/>
      <c r="W64" s="30"/>
      <c r="X64" s="30"/>
      <c r="Y64" s="2">
        <f>$AA$5-AE64</f>
        <v>155</v>
      </c>
      <c r="Z64" s="23">
        <f>O64*7.75+O65</f>
        <v>0</v>
      </c>
      <c r="AA64" s="116">
        <f>IF(N64=0.5,N64,0)</f>
        <v>0</v>
      </c>
      <c r="AB64" s="116">
        <f>AB62+AA64</f>
        <v>0</v>
      </c>
      <c r="AC64" s="116">
        <f>AB64*7.75</f>
        <v>0</v>
      </c>
      <c r="AD64" s="6">
        <f>N64*7.75+N65</f>
        <v>0</v>
      </c>
      <c r="AE64" s="6">
        <f>AE62+AD64</f>
        <v>0</v>
      </c>
      <c r="AF64" s="6">
        <f>AE64*100-INT(AE64*100)</f>
        <v>0</v>
      </c>
      <c r="AG64" s="40">
        <f>AD64</f>
        <v>0</v>
      </c>
      <c r="AH64" s="37">
        <f>IF(AG64&lt;0,0,IF(AND(AD64&gt;=AL62,INT(AG64/7.75)=0),AM62,IF(AA64=0.5,0.5,INT(AG64/7.75))))</f>
        <v>0</v>
      </c>
      <c r="AI64" s="117">
        <f>IF(AD64=0,0,IF(AD64&gt;=AL62,IF((AI62+AL62)&gt;=$AD$7,$AD$7,AI62+AL62),IF(AF64=0.5,AI62+AD64,AI62+AD64)))</f>
        <v>0</v>
      </c>
      <c r="AJ64" s="38">
        <f>IF(AI64=0,0,IF(AL62&lt;=0,0,IF(AI64&gt;=$AD$7,$AG$7,IF(AF64=0.5,INT((AI64-3.875)/7.75)+0.5,INT(AI64/7.75)))))</f>
        <v>0</v>
      </c>
      <c r="AK64" s="39"/>
      <c r="AL64" s="38">
        <f>IF(AD64=0,0,IF($AD$7-AI64&gt;=0,IF(AF64=0.5,IF($AD$7-AI64&lt;=0,0,$AD$7-AI64),$AD$7-AI64),0))</f>
        <v>0</v>
      </c>
      <c r="AM64" s="38">
        <f>IF(AND(AH64=0,AH65=0),0,IF(AD64&gt;(AL62-3.875),0,IF(AF64=0.5,INT((AL64-3.875)/7.75)+0.5,INT(AL64/7.75))))</f>
        <v>0</v>
      </c>
      <c r="AN64" s="38"/>
      <c r="AO64" s="13"/>
    </row>
    <row r="65" spans="2:41" s="2" customFormat="1" ht="15" customHeight="1">
      <c r="B65" s="72"/>
      <c r="C65" s="168"/>
      <c r="D65" s="74"/>
      <c r="E65" s="202"/>
      <c r="F65" s="56"/>
      <c r="G65" s="81" t="s">
        <v>2</v>
      </c>
      <c r="H65" s="56"/>
      <c r="I65" s="81" t="s">
        <v>3</v>
      </c>
      <c r="J65" s="56"/>
      <c r="K65" s="81" t="s">
        <v>4</v>
      </c>
      <c r="L65" s="61"/>
      <c r="M65" s="81" t="s">
        <v>6</v>
      </c>
      <c r="N65" s="109"/>
      <c r="O65" s="143">
        <f t="shared" si="1"/>
        <v>0</v>
      </c>
      <c r="P65" s="139">
        <f>IF(AND(AH64=0,AH65=0),0,IF(AND(AJ65=0,AK65=0),0,IF(AJ65=0,"",AJ65&amp;"時間")&amp;IF(AK65=0,"",AK65&amp;"分")))</f>
        <v>0</v>
      </c>
      <c r="Q65" s="145">
        <f>IF(AL64&lt;=0,0,IF(AM65=0,"",AM65&amp;"時間")&amp;IF(AN65=0,"",AN65&amp;"分"))</f>
        <v>0</v>
      </c>
      <c r="R65" s="164"/>
      <c r="S65" s="166"/>
      <c r="T65" s="88"/>
      <c r="U65" s="88"/>
      <c r="V65" s="89"/>
      <c r="W65" s="30"/>
      <c r="X65" s="30"/>
      <c r="Y65" s="30"/>
      <c r="Z65" s="23"/>
      <c r="AA65" s="24"/>
      <c r="AB65" s="24"/>
      <c r="AC65" s="24"/>
      <c r="AD65" s="30"/>
      <c r="AE65" s="30"/>
      <c r="AF65" s="30"/>
      <c r="AG65" s="30"/>
      <c r="AH65" s="43">
        <f>IF(AG64&lt;0,0,INT(AG64-AH64*7.75))</f>
        <v>0</v>
      </c>
      <c r="AI65" s="30"/>
      <c r="AJ65" s="30">
        <f>IF(AND(AH64=0,AH65=0),0,IF(AF64=0.5,INT(AI64-3.875-(AJ64-0.5)*7.75),INT(AI64-AJ64*7.75)))</f>
        <v>0</v>
      </c>
      <c r="AK65" s="30">
        <f>IF(AF64=0.5,(AI64-3.875-(AJ64-0.5)*7.75-INT(AJ65))*60,(AI64-AJ64*7.75-INT(AJ65))*60)</f>
        <v>0</v>
      </c>
      <c r="AL65" s="30"/>
      <c r="AM65" s="30">
        <f>IF(AF64=0.5,INT(AL64-3.875-(AM64-0.5)*7.75),INT(AL64-AM64*7.75))</f>
        <v>0</v>
      </c>
      <c r="AN65" s="30">
        <f>IF(AF64=0.5,(AL64-3.875-(AM64-0.5)*7.75-INT(AM65))*60,(AL64-AM64*7.75-INT(AM65))*60)</f>
        <v>0</v>
      </c>
      <c r="AO65" s="13"/>
    </row>
    <row r="66" spans="1:41" s="2" customFormat="1" ht="15" customHeight="1">
      <c r="A66" s="2">
        <v>29</v>
      </c>
      <c r="B66" s="72"/>
      <c r="C66" s="75"/>
      <c r="D66" s="76"/>
      <c r="E66" s="203"/>
      <c r="F66" s="54"/>
      <c r="G66" s="16" t="s">
        <v>2</v>
      </c>
      <c r="H66" s="54"/>
      <c r="I66" s="16" t="s">
        <v>3</v>
      </c>
      <c r="J66" s="54"/>
      <c r="K66" s="16" t="s">
        <v>4</v>
      </c>
      <c r="L66" s="60"/>
      <c r="M66" s="16" t="s">
        <v>5</v>
      </c>
      <c r="N66" s="106"/>
      <c r="O66" s="169">
        <f t="shared" si="1"/>
        <v>0</v>
      </c>
      <c r="P66" s="169">
        <f>AJ66</f>
        <v>0</v>
      </c>
      <c r="Q66" s="169">
        <f>AM66</f>
        <v>0</v>
      </c>
      <c r="R66" s="162">
        <f>IF(AD66=0,"",IF(Y66&gt;=0,"繰越","本年"))</f>
      </c>
      <c r="S66" s="166"/>
      <c r="T66" s="88"/>
      <c r="U66" s="88"/>
      <c r="V66" s="89"/>
      <c r="W66" s="30"/>
      <c r="X66" s="30"/>
      <c r="Y66" s="2">
        <f>$AA$5-AE66</f>
        <v>155</v>
      </c>
      <c r="Z66" s="23">
        <f>O66*7.75+O67</f>
        <v>0</v>
      </c>
      <c r="AA66" s="116">
        <f>IF(N66=0.5,N66,0)</f>
        <v>0</v>
      </c>
      <c r="AB66" s="116">
        <f>AB64+AA66</f>
        <v>0</v>
      </c>
      <c r="AC66" s="116">
        <f>AB66*7.75</f>
        <v>0</v>
      </c>
      <c r="AD66" s="6">
        <f>N66*7.75+N67</f>
        <v>0</v>
      </c>
      <c r="AE66" s="6">
        <f>AE64+AD66</f>
        <v>0</v>
      </c>
      <c r="AF66" s="6">
        <f>AE66*100-INT(AE66*100)</f>
        <v>0</v>
      </c>
      <c r="AG66" s="40">
        <f>AD66</f>
        <v>0</v>
      </c>
      <c r="AH66" s="37">
        <f>IF(AG66&lt;0,0,IF(AND(AD66&gt;=AL64,INT(AG66/7.75)=0),AM64,IF(AA66=0.5,0.5,INT(AG66/7.75))))</f>
        <v>0</v>
      </c>
      <c r="AI66" s="117">
        <f>IF(AD66=0,0,IF(AD66&gt;=AL64,IF((AI64+AL64)&gt;=$AD$7,$AD$7,AI64+AL64),IF(AF66=0.5,AI64+AD66,AI64+AD66)))</f>
        <v>0</v>
      </c>
      <c r="AJ66" s="38">
        <f>IF(AI66=0,0,IF(AL64&lt;=0,0,IF(AI66&gt;=$AD$7,$AG$7,IF(AF66=0.5,INT((AI66-3.875)/7.75)+0.5,INT(AI66/7.75)))))</f>
        <v>0</v>
      </c>
      <c r="AK66" s="39"/>
      <c r="AL66" s="38">
        <f>IF(AD66=0,0,IF($AD$7-AI66&gt;=0,IF(AF66=0.5,IF($AD$7-AI66&lt;=0,0,$AD$7-AI66),$AD$7-AI66),0))</f>
        <v>0</v>
      </c>
      <c r="AM66" s="38">
        <f>IF(AND(AH66=0,AH67=0),0,IF(AD66&gt;(AL64-3.875),0,IF(AF66=0.5,INT((AL66-3.875)/7.75)+0.5,INT(AL66/7.75))))</f>
        <v>0</v>
      </c>
      <c r="AN66" s="38"/>
      <c r="AO66" s="13"/>
    </row>
    <row r="67" spans="2:41" s="2" customFormat="1" ht="15" customHeight="1">
      <c r="B67" s="72"/>
      <c r="C67" s="168"/>
      <c r="D67" s="74"/>
      <c r="E67" s="202"/>
      <c r="F67" s="56"/>
      <c r="G67" s="81" t="s">
        <v>2</v>
      </c>
      <c r="H67" s="56"/>
      <c r="I67" s="81" t="s">
        <v>3</v>
      </c>
      <c r="J67" s="56"/>
      <c r="K67" s="81" t="s">
        <v>4</v>
      </c>
      <c r="L67" s="61"/>
      <c r="M67" s="81" t="s">
        <v>6</v>
      </c>
      <c r="N67" s="109"/>
      <c r="O67" s="143">
        <f t="shared" si="1"/>
        <v>0</v>
      </c>
      <c r="P67" s="139">
        <f>IF(AND(AH66=0,AH67=0),0,IF(AND(AJ67=0,AK67=0),0,IF(AJ67=0,"",AJ67&amp;"時間")&amp;IF(AK67=0,"",AK67&amp;"分")))</f>
        <v>0</v>
      </c>
      <c r="Q67" s="145">
        <f>IF(AL66&lt;=0,0,IF(AM67=0,"",AM67&amp;"時間")&amp;IF(AN67=0,"",AN67&amp;"分"))</f>
        <v>0</v>
      </c>
      <c r="R67" s="164"/>
      <c r="S67" s="166"/>
      <c r="T67" s="88"/>
      <c r="U67" s="88"/>
      <c r="V67" s="89"/>
      <c r="W67" s="30"/>
      <c r="X67" s="30"/>
      <c r="Y67" s="30"/>
      <c r="Z67" s="23"/>
      <c r="AA67" s="24"/>
      <c r="AB67" s="24"/>
      <c r="AC67" s="24"/>
      <c r="AD67" s="30"/>
      <c r="AE67" s="30"/>
      <c r="AF67" s="30"/>
      <c r="AG67" s="30"/>
      <c r="AH67" s="43">
        <f>IF(AG66&lt;0,0,INT(AG66-AH66*7.75))</f>
        <v>0</v>
      </c>
      <c r="AI67" s="30"/>
      <c r="AJ67" s="30">
        <f>IF(AND(AH66=0,AH67=0),0,IF(AF66=0.5,INT(AI66-3.875-(AJ66-0.5)*7.75),INT(AI66-AJ66*7.75)))</f>
        <v>0</v>
      </c>
      <c r="AK67" s="30">
        <f>IF(AF66=0.5,(AI66-3.875-(AJ66-0.5)*7.75-INT(AJ67))*60,(AI66-AJ66*7.75-INT(AJ67))*60)</f>
        <v>0</v>
      </c>
      <c r="AL67" s="30"/>
      <c r="AM67" s="30">
        <f>IF(AF66=0.5,INT(AL66-3.875-(AM66-0.5)*7.75),INT(AL66-AM66*7.75))</f>
        <v>0</v>
      </c>
      <c r="AN67" s="30">
        <f>IF(AF66=0.5,(AL66-3.875-(AM66-0.5)*7.75-INT(AM67))*60,(AL66-AM66*7.75-INT(AM67))*60)</f>
        <v>0</v>
      </c>
      <c r="AO67" s="13"/>
    </row>
    <row r="68" spans="1:41" s="2" customFormat="1" ht="15" customHeight="1">
      <c r="A68" s="2">
        <v>30</v>
      </c>
      <c r="B68" s="72"/>
      <c r="C68" s="75"/>
      <c r="D68" s="76"/>
      <c r="E68" s="203"/>
      <c r="F68" s="54"/>
      <c r="G68" s="16" t="s">
        <v>2</v>
      </c>
      <c r="H68" s="54"/>
      <c r="I68" s="16" t="s">
        <v>3</v>
      </c>
      <c r="J68" s="54"/>
      <c r="K68" s="16" t="s">
        <v>4</v>
      </c>
      <c r="L68" s="60"/>
      <c r="M68" s="16" t="s">
        <v>5</v>
      </c>
      <c r="N68" s="106"/>
      <c r="O68" s="169">
        <f t="shared" si="1"/>
        <v>0</v>
      </c>
      <c r="P68" s="169">
        <f>AJ68</f>
        <v>0</v>
      </c>
      <c r="Q68" s="169">
        <f>AM68</f>
        <v>0</v>
      </c>
      <c r="R68" s="162">
        <f>IF(AD68=0,"",IF(Y68&gt;=0,"繰越","本年"))</f>
      </c>
      <c r="S68" s="166"/>
      <c r="T68" s="88"/>
      <c r="U68" s="88"/>
      <c r="V68" s="89"/>
      <c r="W68" s="30"/>
      <c r="X68" s="30"/>
      <c r="Y68" s="2">
        <f>$AA$5-AE68</f>
        <v>155</v>
      </c>
      <c r="Z68" s="23">
        <f>O68*7.75+O69</f>
        <v>0</v>
      </c>
      <c r="AA68" s="116">
        <f>IF(N68=0.5,N68,0)</f>
        <v>0</v>
      </c>
      <c r="AB68" s="116">
        <f>AB66+AA68</f>
        <v>0</v>
      </c>
      <c r="AC68" s="116">
        <f>AB68*7.75</f>
        <v>0</v>
      </c>
      <c r="AD68" s="6">
        <f>N68*7.75+N69</f>
        <v>0</v>
      </c>
      <c r="AE68" s="6">
        <f>AE66+AD68</f>
        <v>0</v>
      </c>
      <c r="AF68" s="6">
        <f>AE68*100-INT(AE68*100)</f>
        <v>0</v>
      </c>
      <c r="AG68" s="40">
        <f>AD68</f>
        <v>0</v>
      </c>
      <c r="AH68" s="37">
        <f>IF(AG68&lt;0,0,IF(AND(AD68&gt;=AL66,INT(AG68/7.75)=0),AM66,IF(AA68=0.5,0.5,INT(AG68/7.75))))</f>
        <v>0</v>
      </c>
      <c r="AI68" s="117">
        <f>IF(AD68=0,0,IF(AD68&gt;=AL66,IF((AI66+AL66)&gt;=$AD$7,$AD$7,AI66+AL66),IF(AF68=0.5,AI66+AD68,AI66+AD68)))</f>
        <v>0</v>
      </c>
      <c r="AJ68" s="38">
        <f>IF(AI68=0,0,IF(AL66&lt;=0,0,IF(AI68&gt;=$AD$7,$AG$7,IF(AF68=0.5,INT((AI68-3.875)/7.75)+0.5,INT(AI68/7.75)))))</f>
        <v>0</v>
      </c>
      <c r="AK68" s="39"/>
      <c r="AL68" s="38">
        <f>IF(AD68=0,0,IF($AD$7-AI68&gt;=0,IF(AF68=0.5,IF($AD$7-AI68&lt;=0,0,$AD$7-AI68),$AD$7-AI68),0))</f>
        <v>0</v>
      </c>
      <c r="AM68" s="38">
        <f>IF(AND(AH68=0,AH69=0),0,IF(AD68&gt;(AL66-3.875),0,IF(AF68=0.5,INT((AL68-3.875)/7.75)+0.5,INT(AL68/7.75))))</f>
        <v>0</v>
      </c>
      <c r="AN68" s="38"/>
      <c r="AO68" s="13"/>
    </row>
    <row r="69" spans="2:41" s="2" customFormat="1" ht="15" customHeight="1">
      <c r="B69" s="72"/>
      <c r="C69" s="168"/>
      <c r="D69" s="74"/>
      <c r="E69" s="202"/>
      <c r="F69" s="56"/>
      <c r="G69" s="81" t="s">
        <v>2</v>
      </c>
      <c r="H69" s="56"/>
      <c r="I69" s="81" t="s">
        <v>3</v>
      </c>
      <c r="J69" s="56"/>
      <c r="K69" s="81" t="s">
        <v>4</v>
      </c>
      <c r="L69" s="61"/>
      <c r="M69" s="81" t="s">
        <v>6</v>
      </c>
      <c r="N69" s="109"/>
      <c r="O69" s="143">
        <f t="shared" si="1"/>
        <v>0</v>
      </c>
      <c r="P69" s="139">
        <f>IF(AND(AH68=0,AH69=0),0,IF(AND(AJ69=0,AK69=0),0,IF(AJ69=0,"",AJ69&amp;"時間")&amp;IF(AK69=0,"",AK69&amp;"分")))</f>
        <v>0</v>
      </c>
      <c r="Q69" s="145">
        <f>IF(AL68&lt;=0,0,IF(AM69=0,"",AM69&amp;"時間")&amp;IF(AN69=0,"",AN69&amp;"分"))</f>
        <v>0</v>
      </c>
      <c r="R69" s="164"/>
      <c r="S69" s="166"/>
      <c r="T69" s="88"/>
      <c r="U69" s="88"/>
      <c r="V69" s="89"/>
      <c r="W69" s="30"/>
      <c r="X69" s="30"/>
      <c r="Y69" s="30"/>
      <c r="Z69" s="23"/>
      <c r="AA69" s="24"/>
      <c r="AB69" s="24"/>
      <c r="AC69" s="24"/>
      <c r="AD69" s="30"/>
      <c r="AE69" s="30"/>
      <c r="AF69" s="30"/>
      <c r="AG69" s="30"/>
      <c r="AH69" s="43">
        <f>IF(AG68&lt;0,0,INT(AG68-AH68*7.75))</f>
        <v>0</v>
      </c>
      <c r="AI69" s="30"/>
      <c r="AJ69" s="30">
        <f>IF(AND(AH68=0,AH69=0),0,IF(AF68=0.5,INT(AI68-3.875-(AJ68-0.5)*7.75),INT(AI68-AJ68*7.75)))</f>
        <v>0</v>
      </c>
      <c r="AK69" s="30">
        <f>IF(AF68=0.5,(AI68-3.875-(AJ68-0.5)*7.75-INT(AJ69))*60,(AI68-AJ68*7.75-INT(AJ69))*60)</f>
        <v>0</v>
      </c>
      <c r="AL69" s="30"/>
      <c r="AM69" s="30">
        <f>IF(AF68=0.5,INT(AL68-3.875-(AM68-0.5)*7.75),INT(AL68-AM68*7.75))</f>
        <v>0</v>
      </c>
      <c r="AN69" s="30">
        <f>IF(AF68=0.5,(AL68-3.875-(AM68-0.5)*7.75-INT(AM69))*60,(AL68-AM68*7.75-INT(AM69))*60)</f>
        <v>0</v>
      </c>
      <c r="AO69" s="13"/>
    </row>
    <row r="70" spans="1:41" s="2" customFormat="1" ht="15" customHeight="1">
      <c r="A70" s="2">
        <v>31</v>
      </c>
      <c r="B70" s="72"/>
      <c r="C70" s="75"/>
      <c r="D70" s="76"/>
      <c r="E70" s="203"/>
      <c r="F70" s="54"/>
      <c r="G70" s="16" t="s">
        <v>2</v>
      </c>
      <c r="H70" s="54"/>
      <c r="I70" s="16" t="s">
        <v>3</v>
      </c>
      <c r="J70" s="54"/>
      <c r="K70" s="16" t="s">
        <v>4</v>
      </c>
      <c r="L70" s="60"/>
      <c r="M70" s="16" t="s">
        <v>5</v>
      </c>
      <c r="N70" s="106"/>
      <c r="O70" s="169">
        <f t="shared" si="1"/>
        <v>0</v>
      </c>
      <c r="P70" s="169">
        <f>AJ70</f>
        <v>0</v>
      </c>
      <c r="Q70" s="169">
        <f>AM70</f>
        <v>0</v>
      </c>
      <c r="R70" s="162">
        <f>IF(AD70=0,"",IF(Y70&gt;=0,"繰越","本年"))</f>
      </c>
      <c r="S70" s="166"/>
      <c r="T70" s="88"/>
      <c r="U70" s="88"/>
      <c r="V70" s="89"/>
      <c r="W70" s="30"/>
      <c r="X70" s="30"/>
      <c r="Y70" s="2">
        <f>$AA$5-AE70</f>
        <v>155</v>
      </c>
      <c r="Z70" s="23">
        <f>O70*7.75+O71</f>
        <v>0</v>
      </c>
      <c r="AA70" s="116">
        <f>IF(N70=0.5,N70,0)</f>
        <v>0</v>
      </c>
      <c r="AB70" s="116">
        <f>AB68+AA70</f>
        <v>0</v>
      </c>
      <c r="AC70" s="116">
        <f>AB70*7.75</f>
        <v>0</v>
      </c>
      <c r="AD70" s="6">
        <f>N70*7.75+N71</f>
        <v>0</v>
      </c>
      <c r="AE70" s="6">
        <f>AE68+AD70</f>
        <v>0</v>
      </c>
      <c r="AF70" s="6">
        <f>AE70*100-INT(AE70*100)</f>
        <v>0</v>
      </c>
      <c r="AG70" s="40">
        <f>AD70</f>
        <v>0</v>
      </c>
      <c r="AH70" s="37">
        <f>IF(AG70&lt;0,0,IF(AND(AD70&gt;=AL68,INT(AG70/7.75)=0),AM68,IF(AA70=0.5,0.5,INT(AG70/7.75))))</f>
        <v>0</v>
      </c>
      <c r="AI70" s="117">
        <f>IF(AD70=0,0,IF(AD70&gt;=AL68,IF((AI68+AL68)&gt;=$AD$7,$AD$7,AI68+AL68),IF(AF70=0.5,AI68+AD70,AI68+AD70)))</f>
        <v>0</v>
      </c>
      <c r="AJ70" s="38">
        <f>IF(AI70=0,0,IF(AL68&lt;=0,0,IF(AI70&gt;=$AD$7,$AG$7,IF(AF70=0.5,INT((AI70-3.875)/7.75)+0.5,INT(AI70/7.75)))))</f>
        <v>0</v>
      </c>
      <c r="AK70" s="39"/>
      <c r="AL70" s="38">
        <f>IF(AD70=0,0,IF($AD$7-AI70&gt;=0,IF(AF70=0.5,IF($AD$7-AI70&lt;=0,0,$AD$7-AI70),$AD$7-AI70),0))</f>
        <v>0</v>
      </c>
      <c r="AM70" s="38">
        <f>IF(AND(AH70=0,AH71=0),0,IF(AD70&gt;(AL68-3.875),0,IF(AF70=0.5,INT((AL70-3.875)/7.75)+0.5,INT(AL70/7.75))))</f>
        <v>0</v>
      </c>
      <c r="AN70" s="38"/>
      <c r="AO70" s="13"/>
    </row>
    <row r="71" spans="2:41" s="2" customFormat="1" ht="15" customHeight="1">
      <c r="B71" s="72"/>
      <c r="C71" s="168"/>
      <c r="D71" s="74"/>
      <c r="E71" s="202"/>
      <c r="F71" s="56"/>
      <c r="G71" s="81" t="s">
        <v>2</v>
      </c>
      <c r="H71" s="56"/>
      <c r="I71" s="81" t="s">
        <v>3</v>
      </c>
      <c r="J71" s="56"/>
      <c r="K71" s="81" t="s">
        <v>4</v>
      </c>
      <c r="L71" s="61"/>
      <c r="M71" s="81" t="s">
        <v>6</v>
      </c>
      <c r="N71" s="109"/>
      <c r="O71" s="143">
        <f t="shared" si="1"/>
        <v>0</v>
      </c>
      <c r="P71" s="139">
        <f>IF(AND(AH70=0,AH71=0),0,IF(AND(AJ71=0,AK71=0),0,IF(AJ71=0,"",AJ71&amp;"時間")&amp;IF(AK71=0,"",AK71&amp;"分")))</f>
        <v>0</v>
      </c>
      <c r="Q71" s="145">
        <f>IF(AL70&lt;=0,0,IF(AM71=0,"",AM71&amp;"時間")&amp;IF(AN71=0,"",AN71&amp;"分"))</f>
        <v>0</v>
      </c>
      <c r="R71" s="164"/>
      <c r="S71" s="166"/>
      <c r="T71" s="88"/>
      <c r="U71" s="88"/>
      <c r="V71" s="89"/>
      <c r="W71" s="30"/>
      <c r="X71" s="30"/>
      <c r="Y71" s="30"/>
      <c r="Z71" s="23"/>
      <c r="AA71" s="24"/>
      <c r="AB71" s="24"/>
      <c r="AC71" s="24"/>
      <c r="AD71" s="30"/>
      <c r="AE71" s="30"/>
      <c r="AF71" s="30"/>
      <c r="AG71" s="30"/>
      <c r="AH71" s="43">
        <f>IF(AG70&lt;0,0,INT(AG70-AH70*7.75))</f>
        <v>0</v>
      </c>
      <c r="AI71" s="30"/>
      <c r="AJ71" s="30">
        <f>IF(AND(AH70=0,AH71=0),0,IF(AF70=0.5,INT(AI70-3.875-(AJ70-0.5)*7.75),INT(AI70-AJ70*7.75)))</f>
        <v>0</v>
      </c>
      <c r="AK71" s="30">
        <f>IF(AF70=0.5,(AI70-3.875-(AJ70-0.5)*7.75-INT(AJ71))*60,(AI70-AJ70*7.75-INT(AJ71))*60)</f>
        <v>0</v>
      </c>
      <c r="AL71" s="30"/>
      <c r="AM71" s="30">
        <f>IF(AF70=0.5,INT(AL70-3.875-(AM70-0.5)*7.75),INT(AL70-AM70*7.75))</f>
        <v>0</v>
      </c>
      <c r="AN71" s="30">
        <f>IF(AF70=0.5,(AL70-3.875-(AM70-0.5)*7.75-INT(AM71))*60,(AL70-AM70*7.75-INT(AM71))*60)</f>
        <v>0</v>
      </c>
      <c r="AO71" s="13"/>
    </row>
    <row r="72" spans="1:41" s="2" customFormat="1" ht="15" customHeight="1">
      <c r="A72" s="2">
        <v>32</v>
      </c>
      <c r="B72" s="72"/>
      <c r="C72" s="75"/>
      <c r="D72" s="76"/>
      <c r="E72" s="203"/>
      <c r="F72" s="54"/>
      <c r="G72" s="16" t="s">
        <v>2</v>
      </c>
      <c r="H72" s="54"/>
      <c r="I72" s="16" t="s">
        <v>3</v>
      </c>
      <c r="J72" s="54"/>
      <c r="K72" s="16" t="s">
        <v>4</v>
      </c>
      <c r="L72" s="60"/>
      <c r="M72" s="16" t="s">
        <v>5</v>
      </c>
      <c r="N72" s="106"/>
      <c r="O72" s="169">
        <f t="shared" si="1"/>
        <v>0</v>
      </c>
      <c r="P72" s="169">
        <f>AJ72</f>
        <v>0</v>
      </c>
      <c r="Q72" s="169">
        <f>AM72</f>
        <v>0</v>
      </c>
      <c r="R72" s="162">
        <f>IF(AD72=0,"",IF(Y72&gt;=0,"繰越","本年"))</f>
      </c>
      <c r="S72" s="166"/>
      <c r="T72" s="88"/>
      <c r="U72" s="88"/>
      <c r="V72" s="89"/>
      <c r="W72" s="30"/>
      <c r="X72" s="30"/>
      <c r="Y72" s="2">
        <f>$AA$5-AE72</f>
        <v>155</v>
      </c>
      <c r="Z72" s="23">
        <f>O72*7.75+O73</f>
        <v>0</v>
      </c>
      <c r="AA72" s="116">
        <f>IF(N72=0.5,N72,0)</f>
        <v>0</v>
      </c>
      <c r="AB72" s="116">
        <f>AB70+AA72</f>
        <v>0</v>
      </c>
      <c r="AC72" s="116">
        <f>AB72*7.75</f>
        <v>0</v>
      </c>
      <c r="AD72" s="6">
        <f>N72*7.75+N73</f>
        <v>0</v>
      </c>
      <c r="AE72" s="6">
        <f>AE70+AD72</f>
        <v>0</v>
      </c>
      <c r="AF72" s="6">
        <f>AE72*100-INT(AE72*100)</f>
        <v>0</v>
      </c>
      <c r="AG72" s="40">
        <f>AD72</f>
        <v>0</v>
      </c>
      <c r="AH72" s="37">
        <f>IF(AG72&lt;0,0,IF(AND(AD72&gt;=AL70,INT(AG72/7.75)=0),AM70,IF(AA72=0.5,0.5,INT(AG72/7.75))))</f>
        <v>0</v>
      </c>
      <c r="AI72" s="117">
        <f>IF(AD72=0,0,IF(AD72&gt;=AL70,IF((AI70+AL70)&gt;=$AD$7,$AD$7,AI70+AL70),IF(AF72=0.5,AI70+AD72,AI70+AD72)))</f>
        <v>0</v>
      </c>
      <c r="AJ72" s="38">
        <f>IF(AI72=0,0,IF(AL70&lt;=0,0,IF(AI72&gt;=$AD$7,$AG$7,IF(AF72=0.5,INT((AI72-3.875)/7.75)+0.5,INT(AI72/7.75)))))</f>
        <v>0</v>
      </c>
      <c r="AK72" s="39"/>
      <c r="AL72" s="38">
        <f>IF(AD72=0,0,IF($AD$7-AI72&gt;=0,IF(AF72=0.5,IF($AD$7-AI72&lt;=0,0,$AD$7-AI72),$AD$7-AI72),0))</f>
        <v>0</v>
      </c>
      <c r="AM72" s="38">
        <f>IF(AND(AH72=0,AH73=0),0,IF(AD72&gt;(AL70-3.875),0,IF(AF72=0.5,INT((AL72-3.875)/7.75)+0.5,INT(AL72/7.75))))</f>
        <v>0</v>
      </c>
      <c r="AN72" s="38"/>
      <c r="AO72" s="13"/>
    </row>
    <row r="73" spans="2:41" s="2" customFormat="1" ht="15" customHeight="1">
      <c r="B73" s="72"/>
      <c r="C73" s="168"/>
      <c r="D73" s="74"/>
      <c r="E73" s="202"/>
      <c r="F73" s="56"/>
      <c r="G73" s="81" t="s">
        <v>2</v>
      </c>
      <c r="H73" s="56"/>
      <c r="I73" s="81" t="s">
        <v>3</v>
      </c>
      <c r="J73" s="56"/>
      <c r="K73" s="81" t="s">
        <v>4</v>
      </c>
      <c r="L73" s="61"/>
      <c r="M73" s="81" t="s">
        <v>6</v>
      </c>
      <c r="N73" s="109"/>
      <c r="O73" s="143">
        <f t="shared" si="1"/>
        <v>0</v>
      </c>
      <c r="P73" s="139">
        <f>IF(AND(AH72=0,AH73=0),0,IF(AND(AJ73=0,AK73=0),0,IF(AJ73=0,"",AJ73&amp;"時間")&amp;IF(AK73=0,"",AK73&amp;"分")))</f>
        <v>0</v>
      </c>
      <c r="Q73" s="145">
        <f>IF(AL72&lt;=0,0,IF(AM73=0,"",AM73&amp;"時間")&amp;IF(AN73=0,"",AN73&amp;"分"))</f>
        <v>0</v>
      </c>
      <c r="R73" s="164"/>
      <c r="S73" s="166"/>
      <c r="T73" s="88"/>
      <c r="U73" s="88"/>
      <c r="V73" s="89"/>
      <c r="W73" s="30"/>
      <c r="X73" s="30"/>
      <c r="Y73" s="30"/>
      <c r="Z73" s="23"/>
      <c r="AA73" s="24"/>
      <c r="AB73" s="24"/>
      <c r="AC73" s="24"/>
      <c r="AD73" s="30"/>
      <c r="AE73" s="30"/>
      <c r="AF73" s="30"/>
      <c r="AG73" s="30"/>
      <c r="AH73" s="43">
        <f>IF(AG72&lt;0,0,INT(AG72-AH72*7.75))</f>
        <v>0</v>
      </c>
      <c r="AI73" s="30"/>
      <c r="AJ73" s="30">
        <f>IF(AND(AH72=0,AH73=0),0,IF(AF72=0.5,INT(AI72-3.875-(AJ72-0.5)*7.75),INT(AI72-AJ72*7.75)))</f>
        <v>0</v>
      </c>
      <c r="AK73" s="30">
        <f>IF(AF72=0.5,(AI72-3.875-(AJ72-0.5)*7.75-INT(AJ73))*60,(AI72-AJ72*7.75-INT(AJ73))*60)</f>
        <v>0</v>
      </c>
      <c r="AL73" s="30"/>
      <c r="AM73" s="30">
        <f>IF(AF72=0.5,INT(AL72-3.875-(AM72-0.5)*7.75),INT(AL72-AM72*7.75))</f>
        <v>0</v>
      </c>
      <c r="AN73" s="30">
        <f>IF(AF72=0.5,(AL72-3.875-(AM72-0.5)*7.75-INT(AM73))*60,(AL72-AM72*7.75-INT(AM73))*60)</f>
        <v>0</v>
      </c>
      <c r="AO73" s="13"/>
    </row>
    <row r="74" spans="1:41" s="2" customFormat="1" ht="15" customHeight="1">
      <c r="A74" s="2">
        <v>33</v>
      </c>
      <c r="B74" s="72"/>
      <c r="C74" s="75"/>
      <c r="D74" s="76"/>
      <c r="E74" s="203"/>
      <c r="F74" s="54"/>
      <c r="G74" s="16" t="s">
        <v>2</v>
      </c>
      <c r="H74" s="54"/>
      <c r="I74" s="16" t="s">
        <v>3</v>
      </c>
      <c r="J74" s="54"/>
      <c r="K74" s="16" t="s">
        <v>4</v>
      </c>
      <c r="L74" s="60"/>
      <c r="M74" s="16" t="s">
        <v>5</v>
      </c>
      <c r="N74" s="106"/>
      <c r="O74" s="169">
        <f t="shared" si="1"/>
        <v>0</v>
      </c>
      <c r="P74" s="169">
        <f>AJ74</f>
        <v>0</v>
      </c>
      <c r="Q74" s="169">
        <f>AM74</f>
        <v>0</v>
      </c>
      <c r="R74" s="162">
        <f>IF(AD74=0,"",IF(Y74&gt;=0,"繰越","本年"))</f>
      </c>
      <c r="S74" s="166"/>
      <c r="T74" s="88"/>
      <c r="U74" s="88"/>
      <c r="V74" s="89"/>
      <c r="W74" s="30"/>
      <c r="X74" s="30"/>
      <c r="Y74" s="2">
        <f>$AA$5-AE74</f>
        <v>155</v>
      </c>
      <c r="Z74" s="23">
        <f>O74*7.75+O75</f>
        <v>0</v>
      </c>
      <c r="AA74" s="116">
        <f>IF(N74=0.5,N74,0)</f>
        <v>0</v>
      </c>
      <c r="AB74" s="116">
        <f>AB72+AA74</f>
        <v>0</v>
      </c>
      <c r="AC74" s="116">
        <f>AB74*7.75</f>
        <v>0</v>
      </c>
      <c r="AD74" s="6">
        <f>N74*7.75+N75</f>
        <v>0</v>
      </c>
      <c r="AE74" s="6">
        <f>AE72+AD74</f>
        <v>0</v>
      </c>
      <c r="AF74" s="6">
        <f>AE74*100-INT(AE74*100)</f>
        <v>0</v>
      </c>
      <c r="AG74" s="40">
        <f>AD74</f>
        <v>0</v>
      </c>
      <c r="AH74" s="37">
        <f>IF(AG74&lt;0,0,IF(AND(AD74&gt;=AL72,INT(AG74/7.75)=0),AM72,IF(AA74=0.5,0.5,INT(AG74/7.75))))</f>
        <v>0</v>
      </c>
      <c r="AI74" s="117">
        <f>IF(AD74=0,0,IF(AD74&gt;=AL72,IF((AI72+AL72)&gt;=$AD$7,$AD$7,AI72+AL72),IF(AF74=0.5,AI72+AD74,AI72+AD74)))</f>
        <v>0</v>
      </c>
      <c r="AJ74" s="38">
        <f>IF(AI74=0,0,IF(AL72&lt;=0,0,IF(AI74&gt;=$AD$7,$AG$7,IF(AF74=0.5,INT((AI74-3.875)/7.75)+0.5,INT(AI74/7.75)))))</f>
        <v>0</v>
      </c>
      <c r="AK74" s="39"/>
      <c r="AL74" s="38">
        <f>IF(AD74=0,0,IF($AD$7-AI74&gt;=0,IF(AF74=0.5,IF($AD$7-AI74&lt;=0,0,$AD$7-AI74),$AD$7-AI74),0))</f>
        <v>0</v>
      </c>
      <c r="AM74" s="38">
        <f>IF(AND(AH74=0,AH75=0),0,IF(AD74&gt;(AL72-3.875),0,IF(AF74=0.5,INT((AL74-3.875)/7.75)+0.5,INT(AL74/7.75))))</f>
        <v>0</v>
      </c>
      <c r="AN74" s="38"/>
      <c r="AO74" s="13"/>
    </row>
    <row r="75" spans="2:41" s="2" customFormat="1" ht="15" customHeight="1">
      <c r="B75" s="72"/>
      <c r="C75" s="168"/>
      <c r="D75" s="74"/>
      <c r="E75" s="202"/>
      <c r="F75" s="56"/>
      <c r="G75" s="81" t="s">
        <v>2</v>
      </c>
      <c r="H75" s="56"/>
      <c r="I75" s="81" t="s">
        <v>3</v>
      </c>
      <c r="J75" s="56"/>
      <c r="K75" s="81" t="s">
        <v>4</v>
      </c>
      <c r="L75" s="61"/>
      <c r="M75" s="81" t="s">
        <v>6</v>
      </c>
      <c r="N75" s="109"/>
      <c r="O75" s="143">
        <f t="shared" si="1"/>
        <v>0</v>
      </c>
      <c r="P75" s="139">
        <f>IF(AND(AH74=0,AH75=0),0,IF(AND(AJ75=0,AK75=0),0,IF(AJ75=0,"",AJ75&amp;"時間")&amp;IF(AK75=0,"",AK75&amp;"分")))</f>
        <v>0</v>
      </c>
      <c r="Q75" s="145">
        <f>IF(AL74&lt;=0,0,IF(AM75=0,"",AM75&amp;"時間")&amp;IF(AN75=0,"",AN75&amp;"分"))</f>
        <v>0</v>
      </c>
      <c r="R75" s="164"/>
      <c r="S75" s="166"/>
      <c r="T75" s="88"/>
      <c r="U75" s="88"/>
      <c r="V75" s="89"/>
      <c r="W75" s="30"/>
      <c r="X75" s="30"/>
      <c r="Y75" s="30"/>
      <c r="Z75" s="23"/>
      <c r="AA75" s="24"/>
      <c r="AB75" s="24"/>
      <c r="AC75" s="24"/>
      <c r="AD75" s="30"/>
      <c r="AE75" s="30"/>
      <c r="AF75" s="30"/>
      <c r="AG75" s="30"/>
      <c r="AH75" s="43">
        <f>IF(AG74&lt;0,0,INT(AG74-AH74*7.75))</f>
        <v>0</v>
      </c>
      <c r="AI75" s="30"/>
      <c r="AJ75" s="30">
        <f>IF(AND(AH74=0,AH75=0),0,IF(AF74=0.5,INT(AI74-3.875-(AJ74-0.5)*7.75),INT(AI74-AJ74*7.75)))</f>
        <v>0</v>
      </c>
      <c r="AK75" s="30">
        <f>IF(AF74=0.5,(AI74-3.875-(AJ74-0.5)*7.75-INT(AJ75))*60,(AI74-AJ74*7.75-INT(AJ75))*60)</f>
        <v>0</v>
      </c>
      <c r="AL75" s="30"/>
      <c r="AM75" s="30">
        <f>IF(AF74=0.5,INT(AL74-3.875-(AM74-0.5)*7.75),INT(AL74-AM74*7.75))</f>
        <v>0</v>
      </c>
      <c r="AN75" s="30">
        <f>IF(AF74=0.5,(AL74-3.875-(AM74-0.5)*7.75-INT(AM75))*60,(AL74-AM74*7.75-INT(AM75))*60)</f>
        <v>0</v>
      </c>
      <c r="AO75" s="13"/>
    </row>
    <row r="76" spans="1:41" s="2" customFormat="1" ht="15" customHeight="1">
      <c r="A76" s="2">
        <v>34</v>
      </c>
      <c r="B76" s="72"/>
      <c r="C76" s="75"/>
      <c r="D76" s="76"/>
      <c r="E76" s="203"/>
      <c r="F76" s="54"/>
      <c r="G76" s="16" t="s">
        <v>2</v>
      </c>
      <c r="H76" s="54"/>
      <c r="I76" s="16" t="s">
        <v>3</v>
      </c>
      <c r="J76" s="54"/>
      <c r="K76" s="16" t="s">
        <v>4</v>
      </c>
      <c r="L76" s="60"/>
      <c r="M76" s="16" t="s">
        <v>5</v>
      </c>
      <c r="N76" s="106"/>
      <c r="O76" s="169">
        <f t="shared" si="1"/>
        <v>0</v>
      </c>
      <c r="P76" s="169">
        <f>AJ76</f>
        <v>0</v>
      </c>
      <c r="Q76" s="169">
        <f>AM76</f>
        <v>0</v>
      </c>
      <c r="R76" s="162">
        <f>IF(AD76=0,"",IF(Y76&gt;=0,"繰越","本年"))</f>
      </c>
      <c r="S76" s="166"/>
      <c r="T76" s="88"/>
      <c r="U76" s="88"/>
      <c r="V76" s="89"/>
      <c r="W76" s="30"/>
      <c r="X76" s="30"/>
      <c r="Y76" s="2">
        <f>$AA$5-AE76</f>
        <v>155</v>
      </c>
      <c r="Z76" s="23">
        <f>O76*7.75+O77</f>
        <v>0</v>
      </c>
      <c r="AA76" s="116">
        <f>IF(N76=0.5,N76,0)</f>
        <v>0</v>
      </c>
      <c r="AB76" s="116">
        <f>AB74+AA76</f>
        <v>0</v>
      </c>
      <c r="AC76" s="116">
        <f>AB76*7.75</f>
        <v>0</v>
      </c>
      <c r="AD76" s="6">
        <f>N76*7.75+N77</f>
        <v>0</v>
      </c>
      <c r="AE76" s="6">
        <f>AE74+AD76</f>
        <v>0</v>
      </c>
      <c r="AF76" s="6">
        <f>AE76*100-INT(AE76*100)</f>
        <v>0</v>
      </c>
      <c r="AG76" s="40">
        <f>AD76</f>
        <v>0</v>
      </c>
      <c r="AH76" s="37">
        <f>IF(AG76&lt;0,0,IF(AND(AD76&gt;=AL74,INT(AG76/7.75)=0),AM74,IF(AA76=0.5,0.5,INT(AG76/7.75))))</f>
        <v>0</v>
      </c>
      <c r="AI76" s="117">
        <f>IF(AD76=0,0,IF(AD76&gt;=AL74,IF((AI74+AL74)&gt;=$AD$7,$AD$7,AI74+AL74),IF(AF76=0.5,AI74+AD76,AI74+AD76)))</f>
        <v>0</v>
      </c>
      <c r="AJ76" s="38">
        <f>IF(AI76=0,0,IF(AL74&lt;=0,0,IF(AI76&gt;=$AD$7,$AG$7,IF(AF76=0.5,INT((AI76-3.875)/7.75)+0.5,INT(AI76/7.75)))))</f>
        <v>0</v>
      </c>
      <c r="AK76" s="39"/>
      <c r="AL76" s="38">
        <f>IF(AD76=0,0,IF($AD$7-AI76&gt;=0,IF(AF76=0.5,IF($AD$7-AI76&lt;=0,0,$AD$7-AI76),$AD$7-AI76),0))</f>
        <v>0</v>
      </c>
      <c r="AM76" s="38">
        <f>IF(AND(AH76=0,AH77=0),0,IF(AD76&gt;(AL74-3.875),0,IF(AF76=0.5,INT((AL76-3.875)/7.75)+0.5,INT(AL76/7.75))))</f>
        <v>0</v>
      </c>
      <c r="AN76" s="38"/>
      <c r="AO76" s="13"/>
    </row>
    <row r="77" spans="2:41" s="2" customFormat="1" ht="15" customHeight="1">
      <c r="B77" s="72"/>
      <c r="C77" s="168"/>
      <c r="D77" s="74"/>
      <c r="E77" s="202"/>
      <c r="F77" s="56"/>
      <c r="G77" s="81" t="s">
        <v>2</v>
      </c>
      <c r="H77" s="56"/>
      <c r="I77" s="81" t="s">
        <v>3</v>
      </c>
      <c r="J77" s="56"/>
      <c r="K77" s="81" t="s">
        <v>4</v>
      </c>
      <c r="L77" s="61"/>
      <c r="M77" s="81" t="s">
        <v>6</v>
      </c>
      <c r="N77" s="109"/>
      <c r="O77" s="143">
        <f t="shared" si="1"/>
        <v>0</v>
      </c>
      <c r="P77" s="139">
        <f>IF(AND(AH76=0,AH77=0),0,IF(AND(AJ77=0,AK77=0),0,IF(AJ77=0,"",AJ77&amp;"時間")&amp;IF(AK77=0,"",AK77&amp;"分")))</f>
        <v>0</v>
      </c>
      <c r="Q77" s="145">
        <f>IF(AL76&lt;=0,0,IF(AM77=0,"",AM77&amp;"時間")&amp;IF(AN77=0,"",AN77&amp;"分"))</f>
        <v>0</v>
      </c>
      <c r="R77" s="164"/>
      <c r="S77" s="166"/>
      <c r="T77" s="88"/>
      <c r="U77" s="88"/>
      <c r="V77" s="89"/>
      <c r="W77" s="30"/>
      <c r="X77" s="30"/>
      <c r="Y77" s="30"/>
      <c r="Z77" s="23"/>
      <c r="AA77" s="24"/>
      <c r="AB77" s="24"/>
      <c r="AC77" s="24"/>
      <c r="AD77" s="30"/>
      <c r="AE77" s="30"/>
      <c r="AF77" s="30"/>
      <c r="AG77" s="30"/>
      <c r="AH77" s="43">
        <f>IF(AG76&lt;0,0,INT(AG76-AH76*7.75))</f>
        <v>0</v>
      </c>
      <c r="AI77" s="30"/>
      <c r="AJ77" s="30">
        <f>IF(AND(AH76=0,AH77=0),0,IF(AF76=0.5,INT(AI76-3.875-(AJ76-0.5)*7.75),INT(AI76-AJ76*7.75)))</f>
        <v>0</v>
      </c>
      <c r="AK77" s="30">
        <f>IF(AF76=0.5,(AI76-3.875-(AJ76-0.5)*7.75-INT(AJ77))*60,(AI76-AJ76*7.75-INT(AJ77))*60)</f>
        <v>0</v>
      </c>
      <c r="AL77" s="30"/>
      <c r="AM77" s="30">
        <f>IF(AF76=0.5,INT(AL76-3.875-(AM76-0.5)*7.75),INT(AL76-AM76*7.75))</f>
        <v>0</v>
      </c>
      <c r="AN77" s="30">
        <f>IF(AF76=0.5,(AL76-3.875-(AM76-0.5)*7.75-INT(AM77))*60,(AL76-AM76*7.75-INT(AM77))*60)</f>
        <v>0</v>
      </c>
      <c r="AO77" s="13"/>
    </row>
    <row r="78" spans="1:41" s="2" customFormat="1" ht="15" customHeight="1">
      <c r="A78" s="2">
        <v>35</v>
      </c>
      <c r="B78" s="72"/>
      <c r="C78" s="75"/>
      <c r="D78" s="76"/>
      <c r="E78" s="203"/>
      <c r="F78" s="54"/>
      <c r="G78" s="16" t="s">
        <v>2</v>
      </c>
      <c r="H78" s="54"/>
      <c r="I78" s="16" t="s">
        <v>3</v>
      </c>
      <c r="J78" s="54"/>
      <c r="K78" s="16" t="s">
        <v>4</v>
      </c>
      <c r="L78" s="60"/>
      <c r="M78" s="16" t="s">
        <v>5</v>
      </c>
      <c r="N78" s="106"/>
      <c r="O78" s="169">
        <f t="shared" si="1"/>
        <v>0</v>
      </c>
      <c r="P78" s="169">
        <f>AJ78</f>
        <v>0</v>
      </c>
      <c r="Q78" s="169">
        <f>AM78</f>
        <v>0</v>
      </c>
      <c r="R78" s="162">
        <f>IF(AD78=0,"",IF(Y78&gt;=0,"繰越","本年"))</f>
      </c>
      <c r="S78" s="166"/>
      <c r="T78" s="88"/>
      <c r="U78" s="88"/>
      <c r="V78" s="89"/>
      <c r="W78" s="30"/>
      <c r="X78" s="30"/>
      <c r="Y78" s="2">
        <f>$AA$5-AE78</f>
        <v>155</v>
      </c>
      <c r="Z78" s="23">
        <f>O78*7.75+O79</f>
        <v>0</v>
      </c>
      <c r="AA78" s="116">
        <f>IF(N78=0.5,N78,0)</f>
        <v>0</v>
      </c>
      <c r="AB78" s="116">
        <f>AB76+AA78</f>
        <v>0</v>
      </c>
      <c r="AC78" s="116">
        <f>AB78*7.75</f>
        <v>0</v>
      </c>
      <c r="AD78" s="6">
        <f>N78*7.75+N79</f>
        <v>0</v>
      </c>
      <c r="AE78" s="6">
        <f>AE76+AD78</f>
        <v>0</v>
      </c>
      <c r="AF78" s="6">
        <f>AE78*100-INT(AE78*100)</f>
        <v>0</v>
      </c>
      <c r="AG78" s="40">
        <f>AD78</f>
        <v>0</v>
      </c>
      <c r="AH78" s="37">
        <f>IF(AG78&lt;0,0,IF(AND(AD78&gt;=AL76,INT(AG78/7.75)=0),AM76,IF(AA78=0.5,0.5,INT(AG78/7.75))))</f>
        <v>0</v>
      </c>
      <c r="AI78" s="117">
        <f>IF(AD78=0,0,IF(AD78&gt;=AL76,IF((AI76+AL76)&gt;=$AD$7,$AD$7,AI76+AL76),IF(AF78=0.5,AI76+AD78,AI76+AD78)))</f>
        <v>0</v>
      </c>
      <c r="AJ78" s="38">
        <f>IF(AI78=0,0,IF(AL76&lt;=0,0,IF(AI78&gt;=$AD$7,$AG$7,IF(AF78=0.5,INT((AI78-3.875)/7.75)+0.5,INT(AI78/7.75)))))</f>
        <v>0</v>
      </c>
      <c r="AK78" s="39"/>
      <c r="AL78" s="38">
        <f>IF(AD78=0,0,IF($AD$7-AI78&gt;=0,IF(AF78=0.5,IF($AD$7-AI78&lt;=0,0,$AD$7-AI78),$AD$7-AI78),0))</f>
        <v>0</v>
      </c>
      <c r="AM78" s="38">
        <f>IF(AND(AH78=0,AH79=0),0,IF(AD78&gt;(AL76-3.875),0,IF(AF78=0.5,INT((AL78-3.875)/7.75)+0.5,INT(AL78/7.75))))</f>
        <v>0</v>
      </c>
      <c r="AN78" s="38"/>
      <c r="AO78" s="13"/>
    </row>
    <row r="79" spans="2:41" s="2" customFormat="1" ht="15" customHeight="1">
      <c r="B79" s="72"/>
      <c r="C79" s="168"/>
      <c r="D79" s="74"/>
      <c r="E79" s="202"/>
      <c r="F79" s="56"/>
      <c r="G79" s="81" t="s">
        <v>2</v>
      </c>
      <c r="H79" s="56"/>
      <c r="I79" s="81" t="s">
        <v>3</v>
      </c>
      <c r="J79" s="56"/>
      <c r="K79" s="81" t="s">
        <v>4</v>
      </c>
      <c r="L79" s="61"/>
      <c r="M79" s="81" t="s">
        <v>6</v>
      </c>
      <c r="N79" s="109"/>
      <c r="O79" s="143">
        <f t="shared" si="1"/>
        <v>0</v>
      </c>
      <c r="P79" s="139">
        <f>IF(AND(AH78=0,AH79=0),0,IF(AND(AJ79=0,AK79=0),0,IF(AJ79=0,"",AJ79&amp;"時間")&amp;IF(AK79=0,"",AK79&amp;"分")))</f>
        <v>0</v>
      </c>
      <c r="Q79" s="145">
        <f>IF(AL78&lt;=0,0,IF(AM79=0,"",AM79&amp;"時間")&amp;IF(AN79=0,"",AN79&amp;"分"))</f>
        <v>0</v>
      </c>
      <c r="R79" s="164"/>
      <c r="S79" s="166"/>
      <c r="T79" s="88"/>
      <c r="U79" s="88"/>
      <c r="V79" s="89"/>
      <c r="W79" s="30"/>
      <c r="X79" s="30"/>
      <c r="Y79" s="30"/>
      <c r="Z79" s="23"/>
      <c r="AA79" s="24"/>
      <c r="AB79" s="24"/>
      <c r="AC79" s="24"/>
      <c r="AD79" s="30"/>
      <c r="AE79" s="30"/>
      <c r="AF79" s="30"/>
      <c r="AG79" s="30"/>
      <c r="AH79" s="43">
        <f>IF(AG78&lt;0,0,INT(AG78-AH78*7.75))</f>
        <v>0</v>
      </c>
      <c r="AI79" s="30"/>
      <c r="AJ79" s="30">
        <f>IF(AND(AH78=0,AH79=0),0,IF(AF78=0.5,INT(AI78-3.875-(AJ78-0.5)*7.75),INT(AI78-AJ78*7.75)))</f>
        <v>0</v>
      </c>
      <c r="AK79" s="30">
        <f>IF(AF78=0.5,(AI78-3.875-(AJ78-0.5)*7.75-INT(AJ79))*60,(AI78-AJ78*7.75-INT(AJ79))*60)</f>
        <v>0</v>
      </c>
      <c r="AL79" s="30"/>
      <c r="AM79" s="30">
        <f>IF(AF78=0.5,INT(AL78-3.875-(AM78-0.5)*7.75),INT(AL78-AM78*7.75))</f>
        <v>0</v>
      </c>
      <c r="AN79" s="30">
        <f>IF(AF78=0.5,(AL78-3.875-(AM78-0.5)*7.75-INT(AM79))*60,(AL78-AM78*7.75-INT(AM79))*60)</f>
        <v>0</v>
      </c>
      <c r="AO79" s="13"/>
    </row>
    <row r="80" spans="1:41" s="2" customFormat="1" ht="15" customHeight="1">
      <c r="A80" s="2">
        <v>36</v>
      </c>
      <c r="B80" s="72"/>
      <c r="C80" s="75"/>
      <c r="D80" s="76"/>
      <c r="E80" s="203"/>
      <c r="F80" s="54"/>
      <c r="G80" s="16" t="s">
        <v>2</v>
      </c>
      <c r="H80" s="54"/>
      <c r="I80" s="16" t="s">
        <v>3</v>
      </c>
      <c r="J80" s="54"/>
      <c r="K80" s="16" t="s">
        <v>4</v>
      </c>
      <c r="L80" s="60"/>
      <c r="M80" s="16" t="s">
        <v>5</v>
      </c>
      <c r="N80" s="106"/>
      <c r="O80" s="169">
        <f t="shared" si="1"/>
        <v>0</v>
      </c>
      <c r="P80" s="169">
        <f>AJ80</f>
        <v>0</v>
      </c>
      <c r="Q80" s="169">
        <f>AM80</f>
        <v>0</v>
      </c>
      <c r="R80" s="162">
        <f>IF(AD80=0,"",IF(Y80&gt;=0,"繰越","本年"))</f>
      </c>
      <c r="S80" s="166"/>
      <c r="T80" s="88"/>
      <c r="U80" s="88"/>
      <c r="V80" s="89"/>
      <c r="W80" s="30"/>
      <c r="X80" s="30"/>
      <c r="Y80" s="2">
        <f>$AA$5-AE80</f>
        <v>155</v>
      </c>
      <c r="Z80" s="23">
        <f>O80*7.75+O81</f>
        <v>0</v>
      </c>
      <c r="AA80" s="116">
        <f>IF(N80=0.5,N80,0)</f>
        <v>0</v>
      </c>
      <c r="AB80" s="116">
        <f>AB78+AA80</f>
        <v>0</v>
      </c>
      <c r="AC80" s="116">
        <f>AB80*7.75</f>
        <v>0</v>
      </c>
      <c r="AD80" s="6">
        <f>N80*7.75+N81</f>
        <v>0</v>
      </c>
      <c r="AE80" s="6">
        <f>AE78+AD80</f>
        <v>0</v>
      </c>
      <c r="AF80" s="6">
        <f>AE80*100-INT(AE80*100)</f>
        <v>0</v>
      </c>
      <c r="AG80" s="40">
        <f>AD80</f>
        <v>0</v>
      </c>
      <c r="AH80" s="37">
        <f>IF(AG80&lt;0,0,IF(AND(AD80&gt;=AL78,INT(AG80/7.75)=0),AM78,IF(AA80=0.5,0.5,INT(AG80/7.75))))</f>
        <v>0</v>
      </c>
      <c r="AI80" s="117">
        <f>IF(AD80=0,0,IF(AD80&gt;=AL78,IF((AI78+AL78)&gt;=$AD$7,$AD$7,AI78+AL78),IF(AF80=0.5,AI78+AD80,AI78+AD80)))</f>
        <v>0</v>
      </c>
      <c r="AJ80" s="38">
        <f>IF(AI80=0,0,IF(AL78&lt;=0,0,IF(AI80&gt;=$AD$7,$AG$7,IF(AF80=0.5,INT((AI80-3.875)/7.75)+0.5,INT(AI80/7.75)))))</f>
        <v>0</v>
      </c>
      <c r="AK80" s="39"/>
      <c r="AL80" s="38">
        <f>IF(AD80=0,0,IF($AD$7-AI80&gt;=0,IF(AF80=0.5,IF($AD$7-AI80&lt;=0,0,$AD$7-AI80),$AD$7-AI80),0))</f>
        <v>0</v>
      </c>
      <c r="AM80" s="38">
        <f>IF(AND(AH80=0,AH81=0),0,IF(AD80&gt;(AL78-3.875),0,IF(AF80=0.5,INT((AL80-3.875)/7.75)+0.5,INT(AL80/7.75))))</f>
        <v>0</v>
      </c>
      <c r="AN80" s="38"/>
      <c r="AO80" s="13"/>
    </row>
    <row r="81" spans="2:41" s="2" customFormat="1" ht="15" customHeight="1">
      <c r="B81" s="72"/>
      <c r="C81" s="168"/>
      <c r="D81" s="74"/>
      <c r="E81" s="202"/>
      <c r="F81" s="56"/>
      <c r="G81" s="81" t="s">
        <v>2</v>
      </c>
      <c r="H81" s="56"/>
      <c r="I81" s="81" t="s">
        <v>3</v>
      </c>
      <c r="J81" s="56"/>
      <c r="K81" s="81" t="s">
        <v>4</v>
      </c>
      <c r="L81" s="61"/>
      <c r="M81" s="81" t="s">
        <v>6</v>
      </c>
      <c r="N81" s="109"/>
      <c r="O81" s="143">
        <f t="shared" si="1"/>
        <v>0</v>
      </c>
      <c r="P81" s="139">
        <f>IF(AND(AH80=0,AH81=0),0,IF(AND(AJ81=0,AK81=0),0,IF(AJ81=0,"",AJ81&amp;"時間")&amp;IF(AK81=0,"",AK81&amp;"分")))</f>
        <v>0</v>
      </c>
      <c r="Q81" s="145">
        <f>IF(AL80&lt;=0,0,IF(AM81=0,"",AM81&amp;"時間")&amp;IF(AN81=0,"",AN81&amp;"分"))</f>
        <v>0</v>
      </c>
      <c r="R81" s="164"/>
      <c r="S81" s="166"/>
      <c r="T81" s="88"/>
      <c r="U81" s="88"/>
      <c r="V81" s="89"/>
      <c r="W81" s="30"/>
      <c r="X81" s="30"/>
      <c r="Y81" s="30"/>
      <c r="Z81" s="23"/>
      <c r="AA81" s="24"/>
      <c r="AB81" s="24"/>
      <c r="AC81" s="24"/>
      <c r="AD81" s="30"/>
      <c r="AE81" s="30"/>
      <c r="AF81" s="30"/>
      <c r="AG81" s="30"/>
      <c r="AH81" s="43">
        <f>IF(AG80&lt;0,0,INT(AG80-AH80*7.75))</f>
        <v>0</v>
      </c>
      <c r="AI81" s="30"/>
      <c r="AJ81" s="30">
        <f>IF(AND(AH80=0,AH81=0),0,IF(AF80=0.5,INT(AI80-3.875-(AJ80-0.5)*7.75),INT(AI80-AJ80*7.75)))</f>
        <v>0</v>
      </c>
      <c r="AK81" s="30">
        <f>IF(AF80=0.5,(AI80-3.875-(AJ80-0.5)*7.75-INT(AJ81))*60,(AI80-AJ80*7.75-INT(AJ81))*60)</f>
        <v>0</v>
      </c>
      <c r="AL81" s="30"/>
      <c r="AM81" s="30">
        <f>IF(AF80=0.5,INT(AL80-3.875-(AM80-0.5)*7.75),INT(AL80-AM80*7.75))</f>
        <v>0</v>
      </c>
      <c r="AN81" s="30">
        <f>IF(AF80=0.5,(AL80-3.875-(AM80-0.5)*7.75-INT(AM81))*60,(AL80-AM80*7.75-INT(AM81))*60)</f>
        <v>0</v>
      </c>
      <c r="AO81" s="13"/>
    </row>
    <row r="82" spans="1:41" s="2" customFormat="1" ht="15" customHeight="1">
      <c r="A82" s="2">
        <v>37</v>
      </c>
      <c r="B82" s="72"/>
      <c r="C82" s="75"/>
      <c r="D82" s="76"/>
      <c r="E82" s="203"/>
      <c r="F82" s="54"/>
      <c r="G82" s="16" t="s">
        <v>2</v>
      </c>
      <c r="H82" s="54"/>
      <c r="I82" s="16" t="s">
        <v>3</v>
      </c>
      <c r="J82" s="54"/>
      <c r="K82" s="16" t="s">
        <v>4</v>
      </c>
      <c r="L82" s="60"/>
      <c r="M82" s="16" t="s">
        <v>5</v>
      </c>
      <c r="N82" s="106"/>
      <c r="O82" s="169">
        <f t="shared" si="1"/>
        <v>0</v>
      </c>
      <c r="P82" s="169">
        <f>AJ82</f>
        <v>0</v>
      </c>
      <c r="Q82" s="169">
        <f>AM82</f>
        <v>0</v>
      </c>
      <c r="R82" s="162">
        <f>IF(AD82=0,"",IF(Y82&gt;=0,"繰越","本年"))</f>
      </c>
      <c r="S82" s="166"/>
      <c r="T82" s="88"/>
      <c r="U82" s="88"/>
      <c r="V82" s="89"/>
      <c r="W82" s="30"/>
      <c r="X82" s="30"/>
      <c r="Y82" s="2">
        <f>$AA$5-AE82</f>
        <v>155</v>
      </c>
      <c r="Z82" s="23">
        <f>O82*7.75+O83</f>
        <v>0</v>
      </c>
      <c r="AA82" s="116">
        <f>IF(N82=0.5,N82,0)</f>
        <v>0</v>
      </c>
      <c r="AB82" s="116">
        <f>AB80+AA82</f>
        <v>0</v>
      </c>
      <c r="AC82" s="116">
        <f>AB82*7.75</f>
        <v>0</v>
      </c>
      <c r="AD82" s="6">
        <f>N82*7.75+N83</f>
        <v>0</v>
      </c>
      <c r="AE82" s="6">
        <f>AE80+AD82</f>
        <v>0</v>
      </c>
      <c r="AF82" s="6">
        <f>AE82*100-INT(AE82*100)</f>
        <v>0</v>
      </c>
      <c r="AG82" s="40">
        <f>AD82</f>
        <v>0</v>
      </c>
      <c r="AH82" s="37">
        <f>IF(AG82&lt;0,0,IF(AND(AD82&gt;=AL80,INT(AG82/7.75)=0),AM80,IF(AA82=0.5,0.5,INT(AG82/7.75))))</f>
        <v>0</v>
      </c>
      <c r="AI82" s="117">
        <f>IF(AD82=0,0,IF(AD82&gt;=AL80,IF((AI80+AL80)&gt;=$AD$7,$AD$7,AI80+AL80),IF(AF82=0.5,AI80+AD82,AI80+AD82)))</f>
        <v>0</v>
      </c>
      <c r="AJ82" s="38">
        <f>IF(AI82=0,0,IF(AL80&lt;=0,0,IF(AI82&gt;=$AD$7,$AG$7,IF(AF82=0.5,INT((AI82-3.875)/7.75)+0.5,INT(AI82/7.75)))))</f>
        <v>0</v>
      </c>
      <c r="AK82" s="39"/>
      <c r="AL82" s="38">
        <f>IF(AD82=0,0,IF($AD$7-AI82&gt;=0,IF(AF82=0.5,IF($AD$7-AI82&lt;=0,0,$AD$7-AI82),$AD$7-AI82),0))</f>
        <v>0</v>
      </c>
      <c r="AM82" s="38">
        <f>IF(AND(AH82=0,AH83=0),0,IF(AD82&gt;(AL80-3.875),0,IF(AF82=0.5,INT((AL82-3.875)/7.75)+0.5,INT(AL82/7.75))))</f>
        <v>0</v>
      </c>
      <c r="AN82" s="38"/>
      <c r="AO82" s="13"/>
    </row>
    <row r="83" spans="2:41" s="2" customFormat="1" ht="15" customHeight="1">
      <c r="B83" s="72"/>
      <c r="C83" s="168"/>
      <c r="D83" s="74"/>
      <c r="E83" s="202"/>
      <c r="F83" s="56"/>
      <c r="G83" s="81" t="s">
        <v>2</v>
      </c>
      <c r="H83" s="56"/>
      <c r="I83" s="81" t="s">
        <v>3</v>
      </c>
      <c r="J83" s="56"/>
      <c r="K83" s="81" t="s">
        <v>4</v>
      </c>
      <c r="L83" s="61"/>
      <c r="M83" s="81" t="s">
        <v>6</v>
      </c>
      <c r="N83" s="109"/>
      <c r="O83" s="143">
        <f t="shared" si="1"/>
        <v>0</v>
      </c>
      <c r="P83" s="139">
        <f>IF(AND(AH82=0,AH83=0),0,IF(AND(AJ83=0,AK83=0),0,IF(AJ83=0,"",AJ83&amp;"時間")&amp;IF(AK83=0,"",AK83&amp;"分")))</f>
        <v>0</v>
      </c>
      <c r="Q83" s="145">
        <f>IF(AL82&lt;=0,0,IF(AM83=0,"",AM83&amp;"時間")&amp;IF(AN83=0,"",AN83&amp;"分"))</f>
        <v>0</v>
      </c>
      <c r="R83" s="164"/>
      <c r="S83" s="166"/>
      <c r="T83" s="88"/>
      <c r="U83" s="88"/>
      <c r="V83" s="89"/>
      <c r="W83" s="30"/>
      <c r="X83" s="30"/>
      <c r="Y83" s="30"/>
      <c r="Z83" s="23"/>
      <c r="AA83" s="24"/>
      <c r="AB83" s="24"/>
      <c r="AC83" s="24"/>
      <c r="AD83" s="30"/>
      <c r="AE83" s="30"/>
      <c r="AF83" s="30"/>
      <c r="AG83" s="30"/>
      <c r="AH83" s="43">
        <f>IF(AG82&lt;0,0,INT(AG82-AH82*7.75))</f>
        <v>0</v>
      </c>
      <c r="AI83" s="30"/>
      <c r="AJ83" s="30">
        <f>IF(AND(AH82=0,AH83=0),0,IF(AF82=0.5,INT(AI82-3.875-(AJ82-0.5)*7.75),INT(AI82-AJ82*7.75)))</f>
        <v>0</v>
      </c>
      <c r="AK83" s="30">
        <f>IF(AF82=0.5,(AI82-3.875-(AJ82-0.5)*7.75-INT(AJ83))*60,(AI82-AJ82*7.75-INT(AJ83))*60)</f>
        <v>0</v>
      </c>
      <c r="AL83" s="30"/>
      <c r="AM83" s="30">
        <f>IF(AF82=0.5,INT(AL82-3.875-(AM82-0.5)*7.75),INT(AL82-AM82*7.75))</f>
        <v>0</v>
      </c>
      <c r="AN83" s="30">
        <f>IF(AF82=0.5,(AL82-3.875-(AM82-0.5)*7.75-INT(AM83))*60,(AL82-AM82*7.75-INT(AM83))*60)</f>
        <v>0</v>
      </c>
      <c r="AO83" s="13"/>
    </row>
    <row r="84" spans="1:41" s="2" customFormat="1" ht="15" customHeight="1">
      <c r="A84" s="2">
        <v>38</v>
      </c>
      <c r="B84" s="72"/>
      <c r="C84" s="75"/>
      <c r="D84" s="76"/>
      <c r="E84" s="203"/>
      <c r="F84" s="54"/>
      <c r="G84" s="16" t="s">
        <v>2</v>
      </c>
      <c r="H84" s="54"/>
      <c r="I84" s="16" t="s">
        <v>3</v>
      </c>
      <c r="J84" s="54"/>
      <c r="K84" s="16" t="s">
        <v>4</v>
      </c>
      <c r="L84" s="60"/>
      <c r="M84" s="16" t="s">
        <v>5</v>
      </c>
      <c r="N84" s="106"/>
      <c r="O84" s="169">
        <f t="shared" si="1"/>
        <v>0</v>
      </c>
      <c r="P84" s="169">
        <f>AJ84</f>
        <v>0</v>
      </c>
      <c r="Q84" s="169">
        <f>AM84</f>
        <v>0</v>
      </c>
      <c r="R84" s="162">
        <f>IF(AD84=0,"",IF(Y84&gt;=0,"繰越","本年"))</f>
      </c>
      <c r="S84" s="166"/>
      <c r="T84" s="88"/>
      <c r="U84" s="88"/>
      <c r="V84" s="89"/>
      <c r="W84" s="30"/>
      <c r="X84" s="30"/>
      <c r="Y84" s="2">
        <f>$AA$5-AE84</f>
        <v>155</v>
      </c>
      <c r="Z84" s="23">
        <f>O84*7.75+O85</f>
        <v>0</v>
      </c>
      <c r="AA84" s="116">
        <f>IF(N84=0.5,N84,0)</f>
        <v>0</v>
      </c>
      <c r="AB84" s="116">
        <f>AB82+AA84</f>
        <v>0</v>
      </c>
      <c r="AC84" s="116">
        <f>AB84*7.75</f>
        <v>0</v>
      </c>
      <c r="AD84" s="6">
        <f>N84*7.75+N85</f>
        <v>0</v>
      </c>
      <c r="AE84" s="6">
        <f>AE82+AD84</f>
        <v>0</v>
      </c>
      <c r="AF84" s="6">
        <f>AE84*100-INT(AE84*100)</f>
        <v>0</v>
      </c>
      <c r="AG84" s="40">
        <f>AD84</f>
        <v>0</v>
      </c>
      <c r="AH84" s="37">
        <f>IF(AG84&lt;0,0,IF(AND(AD84&gt;=AL82,INT(AG84/7.75)=0),AM82,IF(AA84=0.5,0.5,INT(AG84/7.75))))</f>
        <v>0</v>
      </c>
      <c r="AI84" s="117">
        <f>IF(AD84=0,0,IF(AD84&gt;=AL82,IF((AI82+AL82)&gt;=$AD$7,$AD$7,AI82+AL82),IF(AF84=0.5,AI82+AD84,AI82+AD84)))</f>
        <v>0</v>
      </c>
      <c r="AJ84" s="38">
        <f>IF(AI84=0,0,IF(AL82&lt;=0,0,IF(AI84&gt;=$AD$7,$AG$7,IF(AF84=0.5,INT((AI84-3.875)/7.75)+0.5,INT(AI84/7.75)))))</f>
        <v>0</v>
      </c>
      <c r="AK84" s="39"/>
      <c r="AL84" s="38">
        <f>IF(AD84=0,0,IF($AD$7-AI84&gt;=0,IF(AF84=0.5,IF($AD$7-AI84&lt;=0,0,$AD$7-AI84),$AD$7-AI84),0))</f>
        <v>0</v>
      </c>
      <c r="AM84" s="38">
        <f>IF(AND(AH84=0,AH85=0),0,IF(AD84&gt;(AL82-3.875),0,IF(AF84=0.5,INT((AL84-3.875)/7.75)+0.5,INT(AL84/7.75))))</f>
        <v>0</v>
      </c>
      <c r="AN84" s="38"/>
      <c r="AO84" s="13"/>
    </row>
    <row r="85" spans="2:41" s="2" customFormat="1" ht="15" customHeight="1">
      <c r="B85" s="72"/>
      <c r="C85" s="168"/>
      <c r="D85" s="74"/>
      <c r="E85" s="202"/>
      <c r="F85" s="56"/>
      <c r="G85" s="81" t="s">
        <v>2</v>
      </c>
      <c r="H85" s="56"/>
      <c r="I85" s="81" t="s">
        <v>3</v>
      </c>
      <c r="J85" s="56"/>
      <c r="K85" s="81" t="s">
        <v>4</v>
      </c>
      <c r="L85" s="61"/>
      <c r="M85" s="81" t="s">
        <v>6</v>
      </c>
      <c r="N85" s="109"/>
      <c r="O85" s="143">
        <f t="shared" si="1"/>
        <v>0</v>
      </c>
      <c r="P85" s="139">
        <f>IF(AND(AH84=0,AH85=0),0,IF(AND(AJ85=0,AK85=0),0,IF(AJ85=0,"",AJ85&amp;"時間")&amp;IF(AK85=0,"",AK85&amp;"分")))</f>
        <v>0</v>
      </c>
      <c r="Q85" s="145">
        <f>IF(AL84&lt;=0,0,IF(AM85=0,"",AM85&amp;"時間")&amp;IF(AN85=0,"",AN85&amp;"分"))</f>
        <v>0</v>
      </c>
      <c r="R85" s="164"/>
      <c r="S85" s="166"/>
      <c r="T85" s="88"/>
      <c r="U85" s="88"/>
      <c r="V85" s="89"/>
      <c r="W85" s="30"/>
      <c r="X85" s="30"/>
      <c r="Y85" s="30"/>
      <c r="Z85" s="23"/>
      <c r="AA85" s="24"/>
      <c r="AB85" s="24"/>
      <c r="AC85" s="24"/>
      <c r="AD85" s="30"/>
      <c r="AE85" s="30"/>
      <c r="AF85" s="30"/>
      <c r="AG85" s="30"/>
      <c r="AH85" s="43">
        <f>IF(AG84&lt;0,0,INT(AG84-AH84*7.75))</f>
        <v>0</v>
      </c>
      <c r="AI85" s="30"/>
      <c r="AJ85" s="30">
        <f>IF(AND(AH84=0,AH85=0),0,IF(AF84=0.5,INT(AI84-3.875-(AJ84-0.5)*7.75),INT(AI84-AJ84*7.75)))</f>
        <v>0</v>
      </c>
      <c r="AK85" s="30">
        <f>IF(AF84=0.5,(AI84-3.875-(AJ84-0.5)*7.75-INT(AJ85))*60,(AI84-AJ84*7.75-INT(AJ85))*60)</f>
        <v>0</v>
      </c>
      <c r="AL85" s="30"/>
      <c r="AM85" s="30">
        <f>IF(AF84=0.5,INT(AL84-3.875-(AM84-0.5)*7.75),INT(AL84-AM84*7.75))</f>
        <v>0</v>
      </c>
      <c r="AN85" s="30">
        <f>IF(AF84=0.5,(AL84-3.875-(AM84-0.5)*7.75-INT(AM85))*60,(AL84-AM84*7.75-INT(AM85))*60)</f>
        <v>0</v>
      </c>
      <c r="AO85" s="13"/>
    </row>
    <row r="86" spans="1:41" s="2" customFormat="1" ht="15" customHeight="1">
      <c r="A86" s="2">
        <v>39</v>
      </c>
      <c r="B86" s="72"/>
      <c r="C86" s="75"/>
      <c r="D86" s="76"/>
      <c r="E86" s="203"/>
      <c r="F86" s="54"/>
      <c r="G86" s="16" t="s">
        <v>2</v>
      </c>
      <c r="H86" s="54"/>
      <c r="I86" s="16" t="s">
        <v>3</v>
      </c>
      <c r="J86" s="54"/>
      <c r="K86" s="16" t="s">
        <v>4</v>
      </c>
      <c r="L86" s="60"/>
      <c r="M86" s="16" t="s">
        <v>5</v>
      </c>
      <c r="N86" s="106"/>
      <c r="O86" s="169">
        <f t="shared" si="1"/>
        <v>0</v>
      </c>
      <c r="P86" s="169">
        <f>AJ86</f>
        <v>0</v>
      </c>
      <c r="Q86" s="169">
        <f>AM86</f>
        <v>0</v>
      </c>
      <c r="R86" s="162">
        <f>IF(AD86=0,"",IF(Y86&gt;=0,"繰越","本年"))</f>
      </c>
      <c r="S86" s="166"/>
      <c r="T86" s="88"/>
      <c r="U86" s="88"/>
      <c r="V86" s="89"/>
      <c r="W86" s="30"/>
      <c r="X86" s="30"/>
      <c r="Y86" s="2">
        <f>$AA$5-AE86</f>
        <v>155</v>
      </c>
      <c r="Z86" s="23">
        <f>O86*7.75+O87</f>
        <v>0</v>
      </c>
      <c r="AA86" s="116">
        <f>IF(N86=0.5,N86,0)</f>
        <v>0</v>
      </c>
      <c r="AB86" s="116">
        <f>AB84+AA86</f>
        <v>0</v>
      </c>
      <c r="AC86" s="116">
        <f>AB86*7.75</f>
        <v>0</v>
      </c>
      <c r="AD86" s="6">
        <f>N86*7.75+N87</f>
        <v>0</v>
      </c>
      <c r="AE86" s="6">
        <f>AE84+AD86</f>
        <v>0</v>
      </c>
      <c r="AF86" s="6">
        <f>AE86*100-INT(AE86*100)</f>
        <v>0</v>
      </c>
      <c r="AG86" s="40">
        <f>AD86</f>
        <v>0</v>
      </c>
      <c r="AH86" s="37">
        <f>IF(AG86&lt;0,0,IF(AND(AD86&gt;=AL84,INT(AG86/7.75)=0),AM84,IF(AA86=0.5,0.5,INT(AG86/7.75))))</f>
        <v>0</v>
      </c>
      <c r="AI86" s="117">
        <f>IF(AD86=0,0,IF(AD86&gt;=AL84,IF((AI84+AL84)&gt;=$AD$7,$AD$7,AI84+AL84),IF(AF86=0.5,AI84+AD86,AI84+AD86)))</f>
        <v>0</v>
      </c>
      <c r="AJ86" s="38">
        <f>IF(AI86=0,0,IF(AL84&lt;=0,0,IF(AI86&gt;=$AD$7,$AG$7,IF(AF86=0.5,INT((AI86-3.875)/7.75)+0.5,INT(AI86/7.75)))))</f>
        <v>0</v>
      </c>
      <c r="AK86" s="39"/>
      <c r="AL86" s="38">
        <f>IF(AD86=0,0,IF($AD$7-AI86&gt;=0,IF(AF86=0.5,IF($AD$7-AI86&lt;=0,0,$AD$7-AI86),$AD$7-AI86),0))</f>
        <v>0</v>
      </c>
      <c r="AM86" s="38">
        <f>IF(AND(AH86=0,AH87=0),0,IF(AD86&gt;(AL84-3.875),0,IF(AF86=0.5,INT((AL86-3.875)/7.75)+0.5,INT(AL86/7.75))))</f>
        <v>0</v>
      </c>
      <c r="AN86" s="38"/>
      <c r="AO86" s="13"/>
    </row>
    <row r="87" spans="2:41" s="2" customFormat="1" ht="15" customHeight="1">
      <c r="B87" s="72"/>
      <c r="C87" s="168"/>
      <c r="D87" s="74"/>
      <c r="E87" s="202"/>
      <c r="F87" s="56"/>
      <c r="G87" s="81" t="s">
        <v>2</v>
      </c>
      <c r="H87" s="56"/>
      <c r="I87" s="81" t="s">
        <v>3</v>
      </c>
      <c r="J87" s="56"/>
      <c r="K87" s="81" t="s">
        <v>4</v>
      </c>
      <c r="L87" s="61"/>
      <c r="M87" s="81" t="s">
        <v>6</v>
      </c>
      <c r="N87" s="109"/>
      <c r="O87" s="143">
        <f t="shared" si="1"/>
        <v>0</v>
      </c>
      <c r="P87" s="139">
        <f>IF(AND(AH86=0,AH87=0),0,IF(AND(AJ87=0,AK87=0),0,IF(AJ87=0,"",AJ87&amp;"時間")&amp;IF(AK87=0,"",AK87&amp;"分")))</f>
        <v>0</v>
      </c>
      <c r="Q87" s="145">
        <f>IF(AL86&lt;=0,0,IF(AM87=0,"",AM87&amp;"時間")&amp;IF(AN87=0,"",AN87&amp;"分"))</f>
        <v>0</v>
      </c>
      <c r="R87" s="164"/>
      <c r="S87" s="166"/>
      <c r="T87" s="88"/>
      <c r="U87" s="88"/>
      <c r="V87" s="89"/>
      <c r="W87" s="30"/>
      <c r="X87" s="30"/>
      <c r="Y87" s="30"/>
      <c r="Z87" s="23"/>
      <c r="AA87" s="24"/>
      <c r="AB87" s="24"/>
      <c r="AC87" s="24"/>
      <c r="AD87" s="30"/>
      <c r="AE87" s="30"/>
      <c r="AF87" s="30"/>
      <c r="AG87" s="30"/>
      <c r="AH87" s="43">
        <f>IF(AG86&lt;0,0,INT(AG86-AH86*7.75))</f>
        <v>0</v>
      </c>
      <c r="AI87" s="30"/>
      <c r="AJ87" s="30">
        <f>IF(AND(AH86=0,AH87=0),0,IF(AF86=0.5,INT(AI86-3.875-(AJ86-0.5)*7.75),INT(AI86-AJ86*7.75)))</f>
        <v>0</v>
      </c>
      <c r="AK87" s="30">
        <f>IF(AF86=0.5,(AI86-3.875-(AJ86-0.5)*7.75-INT(AJ87))*60,(AI86-AJ86*7.75-INT(AJ87))*60)</f>
        <v>0</v>
      </c>
      <c r="AL87" s="30"/>
      <c r="AM87" s="30">
        <f>IF(AF86=0.5,INT(AL86-3.875-(AM86-0.5)*7.75),INT(AL86-AM86*7.75))</f>
        <v>0</v>
      </c>
      <c r="AN87" s="30">
        <f>IF(AF86=0.5,(AL86-3.875-(AM86-0.5)*7.75-INT(AM87))*60,(AL86-AM86*7.75-INT(AM87))*60)</f>
        <v>0</v>
      </c>
      <c r="AO87" s="13"/>
    </row>
    <row r="88" spans="1:41" s="2" customFormat="1" ht="15" customHeight="1">
      <c r="A88" s="2">
        <v>40</v>
      </c>
      <c r="B88" s="72"/>
      <c r="C88" s="75"/>
      <c r="D88" s="76"/>
      <c r="E88" s="302"/>
      <c r="F88" s="54"/>
      <c r="G88" s="16" t="s">
        <v>2</v>
      </c>
      <c r="H88" s="54"/>
      <c r="I88" s="16" t="s">
        <v>3</v>
      </c>
      <c r="J88" s="54"/>
      <c r="K88" s="16" t="s">
        <v>4</v>
      </c>
      <c r="L88" s="60"/>
      <c r="M88" s="16" t="s">
        <v>5</v>
      </c>
      <c r="N88" s="106"/>
      <c r="O88" s="169">
        <f t="shared" si="0"/>
        <v>0</v>
      </c>
      <c r="P88" s="169">
        <f>AJ88</f>
        <v>0</v>
      </c>
      <c r="Q88" s="169">
        <f>AM88</f>
        <v>0</v>
      </c>
      <c r="R88" s="162">
        <f>IF(AD88=0,"",IF(Y88&gt;=0,"繰越","本年"))</f>
      </c>
      <c r="S88" s="283"/>
      <c r="T88" s="88"/>
      <c r="U88" s="88"/>
      <c r="V88" s="89"/>
      <c r="W88" s="30"/>
      <c r="X88" s="30"/>
      <c r="Y88" s="2">
        <f>$AA$5-AE88</f>
        <v>155</v>
      </c>
      <c r="Z88" s="23">
        <f>O88*7.75+O89</f>
        <v>0</v>
      </c>
      <c r="AA88" s="116">
        <f>IF(N88=0.5,N88,0)</f>
        <v>0</v>
      </c>
      <c r="AB88" s="116">
        <f>AB86+AA88</f>
        <v>0</v>
      </c>
      <c r="AC88" s="116">
        <f>AB88*7.75</f>
        <v>0</v>
      </c>
      <c r="AD88" s="6">
        <f>N88*7.75+N89</f>
        <v>0</v>
      </c>
      <c r="AE88" s="6">
        <f>AE86+AD88</f>
        <v>0</v>
      </c>
      <c r="AF88" s="6">
        <f>AE88*100-INT(AE88*100)</f>
        <v>0</v>
      </c>
      <c r="AG88" s="40">
        <f>AD88</f>
        <v>0</v>
      </c>
      <c r="AH88" s="37">
        <f>IF(AG88&lt;0,0,IF(AND(AD88&gt;=AL86,INT(AG88/7.75)=0),AM86,IF(AA88=0.5,0.5,INT(AG88/7.75))))</f>
        <v>0</v>
      </c>
      <c r="AI88" s="117">
        <f>IF(AD88=0,0,IF(AD88&gt;=AL86,IF((AI86+AL86)&gt;=$AD$7,$AD$7,AI86+AL86),IF(AF88=0.5,AI86+AD88,AI86+AD88)))</f>
        <v>0</v>
      </c>
      <c r="AJ88" s="38">
        <f>IF(AI88=0,0,IF(AL86&lt;=0,0,IF(AI88&gt;=$AD$7,$AG$7,IF(AF88=0.5,INT((AI88-3.875)/7.75)+0.5,INT(AI88/7.75)))))</f>
        <v>0</v>
      </c>
      <c r="AK88" s="39"/>
      <c r="AL88" s="38">
        <f>IF(AD88=0,0,IF($AD$7-AI88&gt;=0,IF(AF88=0.5,IF($AD$7-AI88&lt;=0,0,$AD$7-AI88),$AD$7-AI88),0))</f>
        <v>0</v>
      </c>
      <c r="AM88" s="38">
        <f>IF(AND(AH88=0,AH89=0),0,IF(AD88&gt;(AL86-3.875),0,IF(AF88=0.5,INT((AL88-3.875)/7.75)+0.5,INT(AL88/7.75))))</f>
        <v>0</v>
      </c>
      <c r="AN88" s="38"/>
      <c r="AO88" s="13"/>
    </row>
    <row r="89" spans="2:41" s="2" customFormat="1" ht="15" customHeight="1" thickBot="1">
      <c r="B89" s="90"/>
      <c r="C89" s="91"/>
      <c r="D89" s="92"/>
      <c r="E89" s="303"/>
      <c r="F89" s="57"/>
      <c r="G89" s="93" t="s">
        <v>2</v>
      </c>
      <c r="H89" s="58"/>
      <c r="I89" s="93" t="s">
        <v>3</v>
      </c>
      <c r="J89" s="58"/>
      <c r="K89" s="93" t="s">
        <v>4</v>
      </c>
      <c r="L89" s="63"/>
      <c r="M89" s="94" t="s">
        <v>6</v>
      </c>
      <c r="N89" s="110"/>
      <c r="O89" s="146">
        <f t="shared" si="0"/>
        <v>0</v>
      </c>
      <c r="P89" s="147">
        <f>IF(AND(AH88=0,AH89=0),0,IF(AND(AJ89=0,AK89=0),0,IF(AJ89=0,"",AJ89&amp;"時間")&amp;IF(AK89=0,"",AK89&amp;"分")))</f>
        <v>0</v>
      </c>
      <c r="Q89" s="148">
        <f>IF(AL88&lt;=0,0,IF(AM89=0,"",AM89&amp;"時間")&amp;IF(AN89=0,"",AN89&amp;"分"))</f>
        <v>0</v>
      </c>
      <c r="R89" s="165"/>
      <c r="S89" s="283"/>
      <c r="T89" s="88"/>
      <c r="U89" s="88"/>
      <c r="V89" s="89"/>
      <c r="W89" s="30"/>
      <c r="X89" s="30"/>
      <c r="Y89" s="30"/>
      <c r="Z89" s="23"/>
      <c r="AA89" s="24"/>
      <c r="AB89" s="24"/>
      <c r="AC89" s="24"/>
      <c r="AD89" s="30"/>
      <c r="AE89" s="30"/>
      <c r="AF89" s="30"/>
      <c r="AG89" s="30"/>
      <c r="AH89" s="43">
        <f>IF(AG88&lt;0,0,INT(AG88-AH88*7.75))</f>
        <v>0</v>
      </c>
      <c r="AI89" s="30"/>
      <c r="AJ89" s="30">
        <f>IF(AND(AH88=0,AH89=0),0,IF(AF88=0.5,INT(AI88-3.875-(AJ88-0.5)*7.75),INT(AI88-AJ88*7.75)))</f>
        <v>0</v>
      </c>
      <c r="AK89" s="30">
        <f>IF(AF88=0.5,(AI88-3.875-(AJ88-0.5)*7.75-INT(AJ89))*60,(AI88-AJ88*7.75-INT(AJ89))*60)</f>
        <v>0</v>
      </c>
      <c r="AL89" s="30"/>
      <c r="AM89" s="30">
        <f>IF(AF88=0.5,INT(AL88-3.875-(AM88-0.5)*7.75),INT(AL88-AM88*7.75))</f>
        <v>0</v>
      </c>
      <c r="AN89" s="30">
        <f>IF(AF88=0.5,(AL88-3.875-(AM88-0.5)*7.75-INT(AM89))*60,(AL88-AM88*7.75-INT(AM89))*60)</f>
        <v>0</v>
      </c>
      <c r="AO89" s="13"/>
    </row>
    <row r="90" spans="2:41" s="2" customFormat="1" ht="17.25" customHeight="1">
      <c r="B90" s="174"/>
      <c r="C90" s="176"/>
      <c r="D90" s="176"/>
      <c r="E90" s="174"/>
      <c r="F90" s="176"/>
      <c r="G90" s="177"/>
      <c r="H90" s="176"/>
      <c r="I90" s="177"/>
      <c r="J90" s="176"/>
      <c r="K90" s="177"/>
      <c r="L90" s="178"/>
      <c r="M90" s="177"/>
      <c r="N90" s="179"/>
      <c r="O90" s="15"/>
      <c r="P90" s="179"/>
      <c r="Q90" s="179"/>
      <c r="R90" s="220">
        <f>COUNTIF(R10:R89,"繰越")+COUNTIF(R10:R89,"本年")</f>
        <v>0</v>
      </c>
      <c r="S90" s="191"/>
      <c r="T90" s="191"/>
      <c r="U90" s="191"/>
      <c r="V90" s="192"/>
      <c r="W90" s="193"/>
      <c r="X90" s="30"/>
      <c r="Y90" s="30"/>
      <c r="AE90" s="51">
        <f>SUM(Z10:Z89)</f>
        <v>0</v>
      </c>
      <c r="AF90" s="88"/>
      <c r="AG90" s="188">
        <f>IF(AA5-AE90&lt;0,0,AA5-AE90)</f>
        <v>155</v>
      </c>
      <c r="AI90" s="188">
        <f>IF(MAX(AI10:AI88)-AA5&lt;0,0,MAX(AI10:AI88)-AA5)</f>
        <v>0</v>
      </c>
      <c r="AJ90" s="30"/>
      <c r="AK90" s="30"/>
      <c r="AL90" s="2" t="s">
        <v>60</v>
      </c>
      <c r="AO90" s="13"/>
    </row>
    <row r="91" spans="2:41" s="2" customFormat="1" ht="17.25" customHeight="1">
      <c r="B91" s="194"/>
      <c r="C91" s="195"/>
      <c r="D91" s="195"/>
      <c r="E91" s="174"/>
      <c r="F91" s="176"/>
      <c r="G91" s="177"/>
      <c r="H91" s="176"/>
      <c r="I91" s="177"/>
      <c r="J91" s="176"/>
      <c r="K91" s="177"/>
      <c r="L91" s="178"/>
      <c r="M91" s="180"/>
      <c r="N91" s="181"/>
      <c r="O91" s="15"/>
      <c r="P91" s="181"/>
      <c r="Q91" s="181"/>
      <c r="R91" s="194"/>
      <c r="S91" s="191"/>
      <c r="T91" s="191"/>
      <c r="U91" s="191"/>
      <c r="V91" s="192"/>
      <c r="W91" s="193"/>
      <c r="X91" s="30"/>
      <c r="Y91" s="30"/>
      <c r="AD91" s="3" t="s">
        <v>64</v>
      </c>
      <c r="AE91" s="298">
        <f>IF(INT(AE90/7.75)=0,"",INT(AE90/7.75)&amp;"日")&amp;IF(INT(AE90-INT(AE90/7.75)*7.75)=0,"",INT(AE90-INT(AE90/7.75)*7.75)&amp;"時間")&amp;IF((AE90-INT(AE90/7.75)*7.75-INT(AE90-INT(AE90/7.75)*7.75))*60=0,"",(AE90-INT(AE90/7.75)*7.75-INT(AE90-INT(AE90/7.75)*7.75))*60&amp;"分")</f>
      </c>
      <c r="AF91" s="298"/>
      <c r="AG91" s="298" t="str">
        <f>IF(INT(AG90/7.75)=0,"",INT(AG90/7.75)&amp;"日")&amp;IF(INT(AG90-INT(AG90/7.75)*7.75)=0,"",INT(AG90-INT(AG90/7.75)*7.75)&amp;"時間")&amp;IF((AG90-INT(AG90/7.75)*7.75-INT(AG90-INT(AG90/7.75)*7.75))*60=0,"",(AG90-INT(AG90/7.75)*7.75-INT(AG90-INT(AG90/7.75)*7.75))*60&amp;"分")</f>
        <v>20日</v>
      </c>
      <c r="AH91" s="298"/>
      <c r="AI91" s="298">
        <f>IF(INT(AI90/7.75)=0,"",INT(AI90/7.75)&amp;"日")&amp;IF(INT(AI90-INT(AI90/7.75)*7.75)=0,"",INT(AI90-INT(AI90/7.75)*7.75)&amp;"時間")&amp;IF((AI90-INT(AI90/7.75)*7.75-INT(AI90-INT(AI90/7.75)*7.75))*60=0,"",(AI90-INT(AI90/7.75)*7.75-INT(AI90-INT(AI90/7.75)*7.75))*60&amp;"分")</f>
      </c>
      <c r="AJ91" s="298"/>
      <c r="AK91" s="30"/>
      <c r="AL91" s="2" t="s">
        <v>62</v>
      </c>
      <c r="AO91" s="13"/>
    </row>
    <row r="92" spans="2:38" ht="12.75">
      <c r="B92" s="196"/>
      <c r="C92" s="175"/>
      <c r="D92" s="175"/>
      <c r="E92" s="175"/>
      <c r="F92" s="175"/>
      <c r="G92" s="175"/>
      <c r="H92" s="175"/>
      <c r="I92" s="175"/>
      <c r="J92" s="175"/>
      <c r="K92" s="175"/>
      <c r="L92" s="183"/>
      <c r="M92" s="184"/>
      <c r="N92" s="185"/>
      <c r="O92" s="182"/>
      <c r="P92" s="23"/>
      <c r="Q92" s="28"/>
      <c r="R92" s="196"/>
      <c r="S92" s="197"/>
      <c r="T92" s="197"/>
      <c r="U92" s="197"/>
      <c r="V92" s="198"/>
      <c r="W92" s="199"/>
      <c r="AE92" s="64"/>
      <c r="AF92" s="64"/>
      <c r="AG92" s="64"/>
      <c r="AH92" s="152"/>
      <c r="AL92" s="188">
        <f>DMIN(AL9:AL88,"時数",AL90:AL91)</f>
        <v>0</v>
      </c>
    </row>
    <row r="93" spans="2:41" ht="14.25" customHeight="1">
      <c r="B93" s="196"/>
      <c r="C93" s="175"/>
      <c r="D93" s="175"/>
      <c r="E93" s="175"/>
      <c r="F93" s="175"/>
      <c r="G93" s="175"/>
      <c r="H93" s="175"/>
      <c r="I93" s="175"/>
      <c r="J93" s="175"/>
      <c r="K93" s="175"/>
      <c r="L93" s="183"/>
      <c r="M93" s="184"/>
      <c r="N93" s="185"/>
      <c r="O93" s="186"/>
      <c r="P93" s="200"/>
      <c r="Q93" s="185"/>
      <c r="R93" s="196"/>
      <c r="S93" s="197"/>
      <c r="T93" s="197"/>
      <c r="U93" s="197"/>
      <c r="V93" s="198"/>
      <c r="W93" s="199"/>
      <c r="AE93" s="51">
        <f>IF(AE90&lt;=D5*7.75+F5+I5/60,20*7.75,20*7.75-(AE90-(D5*7.75+F5+I5/60)))</f>
        <v>155</v>
      </c>
      <c r="AF93" s="51"/>
      <c r="AG93" s="51"/>
      <c r="AH93" s="88"/>
      <c r="AI93" s="172">
        <f>AB5-AI90</f>
        <v>155</v>
      </c>
      <c r="AL93" s="298" t="str">
        <f>INT(AL92/7.75)&amp;"日"&amp;INT(AL92-INT(AL92/7.75)*7.75)&amp;"時間"&amp;(AL92-INT(AL92/7.75)*7.75-INT(AL92-INT(AL92/7.75)*7.75))*60&amp;"分"</f>
        <v>0日0時間0分</v>
      </c>
      <c r="AM93" s="298"/>
      <c r="AN93" s="298"/>
      <c r="AO93" s="88"/>
    </row>
    <row r="94" spans="2:36" ht="13.5" customHeight="1">
      <c r="B94" s="196"/>
      <c r="C94" s="175"/>
      <c r="D94" s="175"/>
      <c r="E94" s="175"/>
      <c r="F94" s="175"/>
      <c r="G94" s="175"/>
      <c r="H94" s="175"/>
      <c r="I94" s="175"/>
      <c r="J94" s="175"/>
      <c r="K94" s="175"/>
      <c r="L94" s="183"/>
      <c r="M94" s="184"/>
      <c r="N94" s="185"/>
      <c r="O94" s="187"/>
      <c r="P94" s="186"/>
      <c r="Q94" s="187"/>
      <c r="R94" s="196"/>
      <c r="S94" s="197"/>
      <c r="T94" s="197"/>
      <c r="U94" s="197"/>
      <c r="V94" s="198"/>
      <c r="W94" s="199"/>
      <c r="AD94" s="122" t="s">
        <v>40</v>
      </c>
      <c r="AE94" s="298" t="str">
        <f>INT(AE93/7.75)&amp;"日"&amp;INT(AE93-INT(AE93/7.75)*7.75)&amp;"時間"&amp;(AE93-INT(AE93/7.75)*7.75-INT(AE93-INT(AE93/7.75)*7.75))*60&amp;"分"</f>
        <v>20日0時間0分</v>
      </c>
      <c r="AF94" s="298"/>
      <c r="AG94" s="298"/>
      <c r="AH94" s="88"/>
      <c r="AI94" s="298" t="str">
        <f>IF(INT(AI93/7.75)=0,"",INT(AI93/7.75)&amp;"日")&amp;IF(INT(AI93-INT(AI93/7.75)*7.75)=0,"",INT(AI93-INT(AI93/7.75)*7.75)&amp;"時間")&amp;IF((AI93-INT(AI93/7.75)*7.75-INT(AI93-INT(AI93/7.75)*7.75))*60=0,"",(AI93-INT(AI93/7.75)*7.75-INT(AI93-INT(AI93/7.75)*7.75))*60&amp;"分")</f>
        <v>20日</v>
      </c>
      <c r="AJ94" s="298"/>
    </row>
    <row r="95" spans="2:42" ht="13.5" customHeight="1">
      <c r="B95" s="196"/>
      <c r="C95" s="175"/>
      <c r="D95" s="175"/>
      <c r="E95" s="175"/>
      <c r="F95" s="175"/>
      <c r="G95" s="175"/>
      <c r="H95" s="175"/>
      <c r="I95" s="175"/>
      <c r="J95" s="175"/>
      <c r="K95" s="175"/>
      <c r="L95" s="183"/>
      <c r="M95" s="184"/>
      <c r="N95" s="185"/>
      <c r="O95" s="186"/>
      <c r="P95" s="186"/>
      <c r="Q95" s="185"/>
      <c r="R95" s="196"/>
      <c r="S95" s="197"/>
      <c r="T95" s="197"/>
      <c r="U95" s="197"/>
      <c r="V95" s="198"/>
      <c r="W95" s="199"/>
      <c r="AE95" s="51"/>
      <c r="AF95" s="51"/>
      <c r="AG95" s="51"/>
      <c r="AH95" s="88"/>
      <c r="AP95" s="44"/>
    </row>
    <row r="96" spans="2:23" ht="18.75" customHeight="1">
      <c r="B96" s="196"/>
      <c r="C96" s="175"/>
      <c r="D96" s="175"/>
      <c r="E96" s="175"/>
      <c r="F96" s="175"/>
      <c r="G96" s="175"/>
      <c r="H96" s="175"/>
      <c r="I96" s="175"/>
      <c r="J96" s="175"/>
      <c r="K96" s="175"/>
      <c r="L96" s="183"/>
      <c r="M96" s="184"/>
      <c r="N96" s="185"/>
      <c r="O96" s="187"/>
      <c r="P96" s="186"/>
      <c r="Q96" s="187"/>
      <c r="R96" s="196"/>
      <c r="S96" s="197"/>
      <c r="T96" s="197"/>
      <c r="U96" s="197"/>
      <c r="V96" s="198"/>
      <c r="W96" s="199"/>
    </row>
    <row r="97" spans="2:23" ht="12.75">
      <c r="B97" s="196"/>
      <c r="C97" s="175"/>
      <c r="D97" s="175"/>
      <c r="E97" s="175"/>
      <c r="F97" s="175"/>
      <c r="G97" s="175"/>
      <c r="H97" s="175"/>
      <c r="I97" s="175"/>
      <c r="J97" s="175"/>
      <c r="K97" s="175"/>
      <c r="L97" s="183"/>
      <c r="M97" s="184"/>
      <c r="N97" s="185"/>
      <c r="O97" s="186"/>
      <c r="P97" s="186"/>
      <c r="Q97" s="185"/>
      <c r="R97" s="196"/>
      <c r="S97" s="197"/>
      <c r="T97" s="197"/>
      <c r="U97" s="197"/>
      <c r="V97" s="198"/>
      <c r="W97" s="199"/>
    </row>
    <row r="98" spans="2:23" ht="12.75">
      <c r="B98" s="196"/>
      <c r="C98" s="175"/>
      <c r="D98" s="175"/>
      <c r="E98" s="175"/>
      <c r="F98" s="175"/>
      <c r="G98" s="175"/>
      <c r="H98" s="175"/>
      <c r="I98" s="175"/>
      <c r="J98" s="175"/>
      <c r="K98" s="175"/>
      <c r="L98" s="183"/>
      <c r="M98" s="184"/>
      <c r="N98" s="185"/>
      <c r="O98" s="187"/>
      <c r="P98" s="186"/>
      <c r="Q98" s="187"/>
      <c r="R98" s="196"/>
      <c r="S98" s="197"/>
      <c r="T98" s="197"/>
      <c r="U98" s="197"/>
      <c r="V98" s="198"/>
      <c r="W98" s="199"/>
    </row>
    <row r="99" spans="2:23" ht="12.75">
      <c r="B99" s="196"/>
      <c r="C99" s="175"/>
      <c r="D99" s="175"/>
      <c r="E99" s="175"/>
      <c r="F99" s="175"/>
      <c r="G99" s="175"/>
      <c r="H99" s="175"/>
      <c r="I99" s="175"/>
      <c r="J99" s="175"/>
      <c r="K99" s="175"/>
      <c r="L99" s="183"/>
      <c r="M99" s="184"/>
      <c r="N99" s="185"/>
      <c r="O99" s="186"/>
      <c r="P99" s="186"/>
      <c r="Q99" s="185"/>
      <c r="R99" s="196"/>
      <c r="S99" s="197"/>
      <c r="T99" s="197"/>
      <c r="U99" s="197"/>
      <c r="V99" s="198"/>
      <c r="W99" s="199"/>
    </row>
    <row r="100" spans="14:17" ht="12.75">
      <c r="N100" s="26"/>
      <c r="O100" s="27"/>
      <c r="P100" s="25"/>
      <c r="Q100" s="27"/>
    </row>
    <row r="101" spans="14:17" ht="12.75">
      <c r="N101" s="26"/>
      <c r="O101" s="25"/>
      <c r="P101" s="25"/>
      <c r="Q101" s="26"/>
    </row>
    <row r="102" spans="14:17" ht="12.75">
      <c r="N102" s="26"/>
      <c r="O102" s="27"/>
      <c r="P102" s="25"/>
      <c r="Q102" s="27"/>
    </row>
    <row r="103" spans="14:17" ht="12.75">
      <c r="N103" s="26"/>
      <c r="O103" s="25"/>
      <c r="P103" s="25"/>
      <c r="Q103" s="26"/>
    </row>
    <row r="104" spans="14:17" ht="12.75">
      <c r="N104" s="26"/>
      <c r="O104" s="27"/>
      <c r="P104" s="25"/>
      <c r="Q104" s="27"/>
    </row>
    <row r="105" spans="14:17" ht="12.75">
      <c r="N105" s="26"/>
      <c r="O105" s="25"/>
      <c r="P105" s="25"/>
      <c r="Q105" s="26"/>
    </row>
    <row r="106" spans="14:17" ht="12.75">
      <c r="N106" s="26"/>
      <c r="O106" s="27"/>
      <c r="P106" s="25"/>
      <c r="Q106" s="27"/>
    </row>
    <row r="107" spans="14:17" ht="12.75">
      <c r="N107" s="26"/>
      <c r="O107" s="25"/>
      <c r="P107" s="25"/>
      <c r="Q107" s="26"/>
    </row>
    <row r="108" spans="14:17" ht="12.75">
      <c r="N108" s="26"/>
      <c r="O108" s="27"/>
      <c r="P108" s="25"/>
      <c r="Q108" s="27"/>
    </row>
    <row r="109" spans="14:17" ht="12.75">
      <c r="N109" s="26"/>
      <c r="O109" s="25"/>
      <c r="P109" s="25"/>
      <c r="Q109" s="26"/>
    </row>
    <row r="110" spans="14:17" ht="12.75">
      <c r="N110" s="26"/>
      <c r="O110" s="27"/>
      <c r="P110" s="25"/>
      <c r="Q110" s="27"/>
    </row>
    <row r="113" ht="12.75">
      <c r="E113" s="18"/>
    </row>
    <row r="114" ht="12.75">
      <c r="E114" s="18"/>
    </row>
    <row r="115" ht="12.75">
      <c r="E115" s="18"/>
    </row>
    <row r="134" ht="12.75">
      <c r="AO134" s="173">
        <v>0</v>
      </c>
    </row>
  </sheetData>
  <sheetProtection selectLockedCells="1"/>
  <mergeCells count="79">
    <mergeCell ref="AE94:AG94"/>
    <mergeCell ref="AI94:AJ94"/>
    <mergeCell ref="E88:E89"/>
    <mergeCell ref="S88:S89"/>
    <mergeCell ref="AE91:AF91"/>
    <mergeCell ref="AG91:AH91"/>
    <mergeCell ref="AI91:AJ91"/>
    <mergeCell ref="AL93:AN93"/>
    <mergeCell ref="E44:E45"/>
    <mergeCell ref="S44:S45"/>
    <mergeCell ref="T44:V44"/>
    <mergeCell ref="T45:V45"/>
    <mergeCell ref="T46:V46"/>
    <mergeCell ref="T47:V47"/>
    <mergeCell ref="T40:V40"/>
    <mergeCell ref="T41:V41"/>
    <mergeCell ref="E42:E43"/>
    <mergeCell ref="S42:S43"/>
    <mergeCell ref="T42:V42"/>
    <mergeCell ref="T43:V43"/>
    <mergeCell ref="E36:E37"/>
    <mergeCell ref="S36:S37"/>
    <mergeCell ref="E38:E39"/>
    <mergeCell ref="S38:S39"/>
    <mergeCell ref="E40:E41"/>
    <mergeCell ref="S40:S41"/>
    <mergeCell ref="E30:E31"/>
    <mergeCell ref="S30:S31"/>
    <mergeCell ref="E32:E33"/>
    <mergeCell ref="S32:S33"/>
    <mergeCell ref="E34:E35"/>
    <mergeCell ref="S34:S35"/>
    <mergeCell ref="E24:E25"/>
    <mergeCell ref="S24:S25"/>
    <mergeCell ref="E26:E27"/>
    <mergeCell ref="S26:S27"/>
    <mergeCell ref="E28:E29"/>
    <mergeCell ref="S28:S29"/>
    <mergeCell ref="E18:E19"/>
    <mergeCell ref="S18:S19"/>
    <mergeCell ref="E20:E21"/>
    <mergeCell ref="S20:S21"/>
    <mergeCell ref="E22:E23"/>
    <mergeCell ref="S22:S23"/>
    <mergeCell ref="E12:E13"/>
    <mergeCell ref="S12:S13"/>
    <mergeCell ref="E14:E15"/>
    <mergeCell ref="S14:S15"/>
    <mergeCell ref="E16:E17"/>
    <mergeCell ref="S16:S17"/>
    <mergeCell ref="S8:S9"/>
    <mergeCell ref="AG8:AH8"/>
    <mergeCell ref="AI8:AK8"/>
    <mergeCell ref="AL8:AN8"/>
    <mergeCell ref="E10:E11"/>
    <mergeCell ref="S10:S11"/>
    <mergeCell ref="B7:J7"/>
    <mergeCell ref="K7:M7"/>
    <mergeCell ref="N7:O7"/>
    <mergeCell ref="Q7:R7"/>
    <mergeCell ref="B8:B9"/>
    <mergeCell ref="C8:C9"/>
    <mergeCell ref="D8:D9"/>
    <mergeCell ref="E8:E9"/>
    <mergeCell ref="F8:M9"/>
    <mergeCell ref="R8:R9"/>
    <mergeCell ref="M5:P5"/>
    <mergeCell ref="Q5:R5"/>
    <mergeCell ref="T5:V6"/>
    <mergeCell ref="B6:C6"/>
    <mergeCell ref="G6:H6"/>
    <mergeCell ref="I6:J6"/>
    <mergeCell ref="K6:L6"/>
    <mergeCell ref="N6:R6"/>
    <mergeCell ref="B4:C4"/>
    <mergeCell ref="B5:C5"/>
    <mergeCell ref="G5:H5"/>
    <mergeCell ref="I5:J5"/>
    <mergeCell ref="K5:L5"/>
  </mergeCells>
  <dataValidations count="7">
    <dataValidation allowBlank="1" promptTitle="1～7の整数を入力" prompt="①②③…は使わず&#10; 1 2 3… で入力してください。" imeMode="disabled" sqref="F5:F6"/>
    <dataValidation allowBlank="1" promptTitle="整数で入力" prompt="0.5表示はしなくなりました&#10;時間の方に 4 を加えて入力してください" imeMode="disabled" sqref="D5:D6"/>
    <dataValidation allowBlank="1" showInputMessage="1" showErrorMessage="1" imeMode="on" sqref="Q7"/>
    <dataValidation allowBlank="1" showInputMessage="1" showErrorMessage="1" promptTitle="半角数字で入力" prompt="例：4月12日は、4/12 と入力してください。" imeMode="disabled" sqref="E90:E91"/>
    <dataValidation allowBlank="1" showInputMessage="1" showErrorMessage="1" imeMode="disabled" sqref="D1:D3 L10:L91 J10:J91 H10:H91 F10:F91"/>
    <dataValidation allowBlank="1" showInputMessage="1" showErrorMessage="1" imeMode="off" sqref="N10:N89 E10:E89"/>
    <dataValidation allowBlank="1" imeMode="disabled" sqref="I5:J6"/>
  </dataValidations>
  <printOptions/>
  <pageMargins left="0.6692913385826772" right="0.11811023622047245" top="0.7874015748031497" bottom="0.3149606299212598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sensei</dc:creator>
  <cp:keywords/>
  <dc:description/>
  <cp:lastModifiedBy>eiji bando</cp:lastModifiedBy>
  <cp:lastPrinted>2018-03-19T01:20:10Z</cp:lastPrinted>
  <dcterms:created xsi:type="dcterms:W3CDTF">2009-06-17T09:14:40Z</dcterms:created>
  <dcterms:modified xsi:type="dcterms:W3CDTF">2018-03-19T02:21:23Z</dcterms:modified>
  <cp:category/>
  <cp:version/>
  <cp:contentType/>
  <cp:contentStatus/>
</cp:coreProperties>
</file>